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UBLICACIONES - 2017\CONVOCATORIA PÚBLICA\065-2017\"/>
    </mc:Choice>
  </mc:AlternateContent>
  <bookViews>
    <workbookView xWindow="0" yWindow="0" windowWidth="28800" windowHeight="12045"/>
  </bookViews>
  <sheets>
    <sheet name="CALIFICACIONES" sheetId="3" r:id="rId1"/>
    <sheet name="ECONÓMICA BLOQUE 1" sheetId="8" r:id="rId2"/>
    <sheet name="ECONÓMICA BLOQUE 2-" sheetId="10" r:id="rId3"/>
    <sheet name="ECONÓMICA BLOQUE 3" sheetId="11" r:id="rId4"/>
    <sheet name="ECONÓMICA BLOQUE 4" sheetId="7" r:id="rId5"/>
  </sheets>
  <externalReferences>
    <externalReference r:id="rId6"/>
    <externalReference r:id="rId7"/>
  </externalReferences>
  <definedNames>
    <definedName name="_xlnm.Print_Area" localSheetId="1">'ECONÓMICA BLOQUE 1'!$A$1:$K$46</definedName>
    <definedName name="_xlnm.Print_Area" localSheetId="2">'ECONÓMICA BLOQUE 2-'!$A$1:$K$47</definedName>
    <definedName name="_xlnm.Print_Area" localSheetId="3">'ECONÓMICA BLOQUE 3'!$A$1:$L$45</definedName>
    <definedName name="_xlnm.Print_Area" localSheetId="4">'ECONÓMICA BLOQUE 4'!$A$1:$L$44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3" l="1"/>
  <c r="M9" i="3"/>
  <c r="J9" i="3"/>
  <c r="H25" i="11"/>
  <c r="D25" i="11"/>
  <c r="C25" i="11"/>
  <c r="B25" i="11"/>
  <c r="A25" i="11"/>
  <c r="H24" i="11"/>
  <c r="G24" i="11"/>
  <c r="F24" i="11"/>
  <c r="E24" i="11"/>
  <c r="D24" i="11"/>
  <c r="A24" i="11"/>
  <c r="K23" i="11"/>
  <c r="H19" i="11"/>
  <c r="H14" i="11"/>
  <c r="J14" i="11" s="1"/>
  <c r="H13" i="11"/>
  <c r="J13" i="11" s="1"/>
  <c r="I24" i="11" s="1"/>
  <c r="H12" i="11"/>
  <c r="J12" i="11" s="1"/>
  <c r="G11" i="11"/>
  <c r="F11" i="11"/>
  <c r="E11" i="11"/>
  <c r="C11" i="11"/>
  <c r="L17" i="11" s="1"/>
  <c r="H17" i="8"/>
  <c r="H25" i="10"/>
  <c r="D25" i="10"/>
  <c r="C25" i="10"/>
  <c r="B25" i="10"/>
  <c r="A25" i="10"/>
  <c r="H24" i="10"/>
  <c r="G24" i="10"/>
  <c r="F24" i="10"/>
  <c r="E24" i="10"/>
  <c r="D24" i="10"/>
  <c r="A24" i="10"/>
  <c r="K23" i="10"/>
  <c r="H19" i="10"/>
  <c r="H14" i="10"/>
  <c r="J14" i="10" s="1"/>
  <c r="H13" i="10"/>
  <c r="J13" i="10" s="1"/>
  <c r="H12" i="10"/>
  <c r="J12" i="10" s="1"/>
  <c r="G11" i="10"/>
  <c r="F11" i="10"/>
  <c r="E11" i="10"/>
  <c r="C11" i="10"/>
  <c r="L17" i="10" s="1"/>
  <c r="F17" i="11" l="1"/>
  <c r="F25" i="11" s="1"/>
  <c r="C18" i="11"/>
  <c r="E18" i="11"/>
  <c r="G18" i="11"/>
  <c r="F18" i="11"/>
  <c r="E16" i="11"/>
  <c r="C16" i="11"/>
  <c r="F16" i="11"/>
  <c r="G16" i="11"/>
  <c r="G17" i="11"/>
  <c r="G25" i="11" s="1"/>
  <c r="H11" i="11"/>
  <c r="J11" i="11" s="1"/>
  <c r="F15" i="11" s="1"/>
  <c r="C17" i="11"/>
  <c r="E17" i="11"/>
  <c r="E25" i="11" s="1"/>
  <c r="I24" i="10"/>
  <c r="E17" i="10"/>
  <c r="E25" i="10" s="1"/>
  <c r="C17" i="10"/>
  <c r="F17" i="10"/>
  <c r="F25" i="10" s="1"/>
  <c r="G17" i="10"/>
  <c r="G25" i="10" s="1"/>
  <c r="C18" i="10"/>
  <c r="G18" i="10"/>
  <c r="E18" i="10"/>
  <c r="F18" i="10"/>
  <c r="E16" i="10"/>
  <c r="C16" i="10"/>
  <c r="F16" i="10"/>
  <c r="G16" i="10"/>
  <c r="G15" i="10"/>
  <c r="H11" i="10"/>
  <c r="J11" i="10" s="1"/>
  <c r="E15" i="10" s="1"/>
  <c r="C15" i="10"/>
  <c r="E15" i="11" l="1"/>
  <c r="C15" i="11"/>
  <c r="G15" i="11"/>
  <c r="F15" i="10"/>
  <c r="V9" i="3" l="1"/>
  <c r="H13" i="7"/>
  <c r="H25" i="8"/>
  <c r="B25" i="8"/>
  <c r="C25" i="8"/>
  <c r="J15" i="3"/>
  <c r="H13" i="8"/>
  <c r="J13" i="8" l="1"/>
  <c r="E17" i="8" s="1"/>
  <c r="E25" i="8" s="1"/>
  <c r="A25" i="8"/>
  <c r="H24" i="8"/>
  <c r="G24" i="8"/>
  <c r="F24" i="8"/>
  <c r="E24" i="8"/>
  <c r="D24" i="8"/>
  <c r="A24" i="8"/>
  <c r="H19" i="8"/>
  <c r="H14" i="8"/>
  <c r="J14" i="8" s="1"/>
  <c r="H12" i="8"/>
  <c r="J12" i="8" s="1"/>
  <c r="G11" i="8"/>
  <c r="F11" i="8"/>
  <c r="E11" i="8"/>
  <c r="C11" i="8"/>
  <c r="S9" i="3"/>
  <c r="S15" i="3" s="1"/>
  <c r="D19" i="7"/>
  <c r="C19" i="7"/>
  <c r="C17" i="8" l="1"/>
  <c r="K23" i="8"/>
  <c r="G18" i="8"/>
  <c r="C18" i="8"/>
  <c r="F18" i="8"/>
  <c r="E18" i="8"/>
  <c r="F16" i="8"/>
  <c r="G16" i="8"/>
  <c r="C16" i="8"/>
  <c r="E16" i="8"/>
  <c r="D25" i="8"/>
  <c r="G17" i="8"/>
  <c r="G25" i="8" s="1"/>
  <c r="L17" i="8"/>
  <c r="F17" i="8"/>
  <c r="F25" i="8" s="1"/>
  <c r="I24" i="8"/>
  <c r="H11" i="8"/>
  <c r="J11" i="8" s="1"/>
  <c r="F15" i="8" l="1"/>
  <c r="G15" i="8"/>
  <c r="E15" i="8"/>
  <c r="C15" i="8"/>
  <c r="J13" i="7" l="1"/>
  <c r="H25" i="7"/>
  <c r="A25" i="7"/>
  <c r="H24" i="7"/>
  <c r="G24" i="7"/>
  <c r="F24" i="7"/>
  <c r="E24" i="7"/>
  <c r="D24" i="7"/>
  <c r="C24" i="7"/>
  <c r="K23" i="7" s="1"/>
  <c r="C25" i="7" s="1"/>
  <c r="B24" i="7"/>
  <c r="A24" i="7"/>
  <c r="H19" i="7"/>
  <c r="G18" i="7"/>
  <c r="D18" i="7"/>
  <c r="C18" i="7"/>
  <c r="G16" i="7"/>
  <c r="F16" i="7"/>
  <c r="C16" i="7"/>
  <c r="J14" i="7"/>
  <c r="F18" i="7" s="1"/>
  <c r="H14" i="7"/>
  <c r="J12" i="7"/>
  <c r="E16" i="7" s="1"/>
  <c r="H12" i="7"/>
  <c r="G11" i="7"/>
  <c r="F11" i="7"/>
  <c r="E11" i="7"/>
  <c r="D11" i="7"/>
  <c r="C11" i="7"/>
  <c r="C17" i="7" l="1"/>
  <c r="D17" i="7"/>
  <c r="V15" i="3"/>
  <c r="L17" i="7"/>
  <c r="H11" i="7"/>
  <c r="J11" i="7" s="1"/>
  <c r="F15" i="7" s="1"/>
  <c r="D25" i="7"/>
  <c r="F17" i="7"/>
  <c r="F25" i="7" s="1"/>
  <c r="G17" i="7"/>
  <c r="G25" i="7" s="1"/>
  <c r="I24" i="7"/>
  <c r="E17" i="7"/>
  <c r="E25" i="7" s="1"/>
  <c r="D16" i="7"/>
  <c r="E18" i="7"/>
  <c r="P15" i="3" l="1"/>
  <c r="M15" i="3"/>
  <c r="E15" i="7"/>
  <c r="C15" i="7"/>
  <c r="G15" i="7"/>
  <c r="D15" i="7"/>
</calcChain>
</file>

<file path=xl/sharedStrings.xml><?xml version="1.0" encoding="utf-8"?>
<sst xmlns="http://schemas.openxmlformats.org/spreadsheetml/2006/main" count="244" uniqueCount="89">
  <si>
    <t>OBSERVACIONES</t>
  </si>
  <si>
    <t>CONSORCIO VIED BLOQUE 3</t>
  </si>
  <si>
    <t>MERY TERESA GAITAN CARDENAS BLOQUE 2</t>
  </si>
  <si>
    <t>CHAHER BLOQUE 4</t>
  </si>
  <si>
    <t>EL INSTITUTO NACIONAL DE CANCEROLOGÍA ESTÁ INTERESADO EN CONTRATAR LAS OBRAS DE HABILITACIÓN ETAPA II DE LOS ESPACIOS FÍSICOS DEL INSTITUTO PARA DARLE CUMPLIMIENTO A LAS RESOLUCIONES 2003 DE 2014 DEL MINISTERIO DE SALUD Y PROTECCION SOCIAL Y RESOLUCIÓN 4445 DE 1996 QUE DAN LOS LINEAMIENTOS PARA EL CUMPLIMIENTO DE LOS ESTANDARES DE HABILITACIÓN DE INFRAESTRUCTURA  Y LAS DEMÁS NORMAS CONCORDANTES, EN LOS SIGUIENTES BLOQUES, ETAPAS O FRENTES DE OBRA: 1) ESPACIOS DE LAS ÁREAS DE DIAGNÓSTICO Y ESTADIFICACIÓN (LABORATORIO CLÍNICO, PATOLOGÍA, IMÁGENES DIAGNÓSTICAS  Y DEMÁS ESPACIOS QUE LO CONFORMEN)  2) ESPACIOS DE LAS ÁREAS DE HOSPITALIZADOS (HABITACIONES, SALAS DE ESPERA, BAÑOS Y DEMÁS ÁREAS QUE LO CONFORMAN) 3) DE LOS ESPACIOS DE LAS ÁREAS DE CONSULTA EXTERNA Y DEMÁS QUE LA CONFORMAN, 4) DE LOS ESPACIOS DE LAS ÁREAS COMUNES  PISO 1 AL PISO 7 (PASILLOS, HALL PRINCIPAL, CIELO RASO Y DEMÁS ÁREAS QUE LO CONFORMAN).</t>
  </si>
  <si>
    <t xml:space="preserve"> II. METODOLOGÍA, FACTORES Y CRITERIOS DE CALIFICACIÓN TÉCNICA</t>
  </si>
  <si>
    <t>CELIS Y ASOCIADOS LTDA</t>
  </si>
  <si>
    <t xml:space="preserve">JUAN PABLO DORADO MARTINEZ </t>
  </si>
  <si>
    <t>PUNTAJE</t>
  </si>
  <si>
    <t>TOTAL PUNTAJE</t>
  </si>
  <si>
    <t>EXPERIENCIA GENERAL  200 PUNTOS</t>
  </si>
  <si>
    <t>Monto certificado. Se asignará puntos  de la siguiente manera  a la propuesta que presente una sumatoria mayor de los montos contratados, sustentada a través de certificaciones de experiencia de objeto contractual que corresponda al de la presente invitación, debidamente certificadas por cada contrato. 
1. Cien (100)  puntos al oferente que este entre el 51% y 70% de los montos de las certificaciones  del valor de la presente convocatoria
2. Ciento cincuenta (150)  puntos al oferente que este entre el 71% y 90% de los montos certificación  del valor de la presente convocatoria
3. Doscientos (200)  puntos al oferente que este entre 91% o más de los montos de las certificaciones  del valor de la presente convocatoria
El proponente deberá certificar y relacionar  los contratos celebrados, indicando el nombre y número de teléfono de los supervisores y/o aquellas personas responsables del seguimiento de los mismos y nombre de las entidades a las cuales les ha prestado el servicio igual o similar al solicitado en esta invitación. Para el caso de los contratos en ejecución, serán válidos aquellos que certifiquen una  ejecución superior al 75% del monto y tiempo del contrato. No serán válidas certificaciones anteriores al 1 de Enero de 2012.</t>
  </si>
  <si>
    <t>EVALUACIÓN DEL PRECIO 400 PUNTOS</t>
  </si>
  <si>
    <t xml:space="preserve">FACTOR ECONÓMICO: El I.N.C. debe asignar el máximo de puntos acumulables de acuerdo con un método escogido en forma aleatoria para la ponderación de la oferta económica; DE ACUERDO CON EL SIGUIENTE METODO:
Para la determinación del método se tomarán los primeros dos dígitos decimales de la Tasa de cambio representativa del mercado (TRM) certificada por la Superintendencia Financiera, que rija el día hábil previsto para el cierre de la presentación de la propuesta según términos de condiciones. 
En la misma sesión de cierre de la convocatoria se hará la apertura de las propuestas, se verificará valor total de cada propuesta presentada y aquellas que estén por fuera del rango admisible quedarán inhabilitadas.  De manera simultánea se escogerá aleatoriamente el método de evaluación el cual se  tomara de acuerdo a los rangos establecidos en la tabla que se presenta a continuación. 
</t>
  </si>
  <si>
    <t>CAPACIDAD TÉCNICA 300 PUNTOS</t>
  </si>
  <si>
    <t>Experiencia General: Se le asignarán 150 puntos  a la oferta que certifique el mayor valor en experiencia certificada en obras civiles. A las demás se les asignará un puntaje  proporcionalmente inferior.</t>
  </si>
  <si>
    <t xml:space="preserve">APOYO A LA INDUSTRIA NACIONAL.   </t>
  </si>
  <si>
    <r>
      <rPr>
        <b/>
        <sz val="11"/>
        <color theme="1"/>
        <rFont val="Arial"/>
        <family val="2"/>
      </rPr>
      <t xml:space="preserve">ORIGEN DEL PROPONENTE Y DEL PERSONAL QUE PRESTARÁ EL SERVICIO PUNTAJE
</t>
    </r>
    <r>
      <rPr>
        <sz val="11"/>
        <color theme="1"/>
        <rFont val="Arial"/>
        <family val="2"/>
      </rPr>
      <t>Si el proponente y el personal que suministrará el servicio es 100% de origen nacional 100
Si el proponente es extranjero y el personal que suministrará el servicio es de 100% origen nacional 75
Si el proponente es nacional y el personal que suministrará el servicio es de mínimo el 50% nacional 50
Si el proponente es extranjero y el personal que suministrará el servicio es de mínimo el 50% nacional  25
Si el proponente y el personal que suministrará el servicio es 100% de origen extranjero 0</t>
    </r>
  </si>
  <si>
    <t xml:space="preserve">Se adjuntan tres certificaciones:
1.Acta de recibido final de contrato No. 0287-2013 suscrito entre INC  y  CHAHER S.A., objeto: Obra de remodelación y reforzamiento estructural tercer piso habitaciones ala sur, monto: $1.333.875.699 fecha recibido final: 21 de Diciembre de 2013.
2. Certificación Dirección De Sanidad De La Policía Nacional, contratista: UNIÓN TEMPORAL REINO (Participación 25% CHAHER Objeto: Reforzamiento estructural, remodelación Torre B  Edificio BG.Total Área intervenida: 6.727 m2 Valor contrato $7.890.532.435. Se adjunta acta de liquidación
3. Certificación contrato 1026-2009 con el INC,  Consorcio UCI Pediátrica. Objeto contrato: remodelación sexto piso hospitalización  valor total ejecutado: $2.528.316.765.
</t>
  </si>
  <si>
    <t xml:space="preserve">
Se adjuntan dos certificaciones:
1. Certificación Contrato No. 0257-2017 del INC objeto Adecuación consultorios en la antigua área de Medicina Nuclear. Valor ejecutado $433.449.241 Fecha de terminación 30/09/2012
2. Certificación Contrato No. 0698-2017 del INC objeto Adecuación de los servicios de radioterapia y consultorios de cirugía de Tórax 3er piso. Valor ejecutado $528.677.389 Fecha de terminación 21/12/2012
</t>
  </si>
  <si>
    <t xml:space="preserve">Se adjuntan tres certificaciones:
1.  Acta de terminación y liquidación contrato No. 017- 2011 Objeto: Ejecución obra civil de adecuación inmueble por un monto final de $1.244.248.360 suscrito con Vértices Ingeniería y  empresa inmobiliaria cundinamarquesa
2. Acta liquidación contrato 498 de 2014 Entre Hospital Universitario La Samaritana y  Vértices Ingeniería S.A.S, objeto: Adecuación Unidad Funcional de Zipaquirá, monto: $489.053.096
3. Certificación de contrato 0593 de 2012 Entre INC  y  Vértices Ingeniería S.A.S, objeto: Obras de adecuación Quimioterapia Pediátrica, monto: $285.836.116
</t>
  </si>
  <si>
    <t>Presenta una sumatoria total de $2.019.137.572</t>
  </si>
  <si>
    <t>Presenta una sumaotira total de $2.670.082.996</t>
  </si>
  <si>
    <t>Experiencia específica: Se le asignarán 200 puntos  a la oferta que certifique el mayor valor en experiencia certificada en obras civiles en el sector salud. A las demás se les asignará un puntaje  proporcionalmente inferior.</t>
  </si>
  <si>
    <t>Presenta una sumatoria total de $3.152.420.600</t>
  </si>
  <si>
    <t>Presenta una sumaotira total de $8.090.379.253,6</t>
  </si>
  <si>
    <t>MONTO BLOQUE: $730.000.000</t>
  </si>
  <si>
    <t>MONTO BLOQUE: $365.000.000</t>
  </si>
  <si>
    <t>MONTO BLOQUE: $312.000.000</t>
  </si>
  <si>
    <t>Presenta una sumaotira total de $13.768.915.288</t>
  </si>
  <si>
    <t>75 a 99</t>
  </si>
  <si>
    <t>Media Geométrica</t>
  </si>
  <si>
    <t>PG=(P(0)*P(1)*P(2)*...*P(n))^1/n+1</t>
  </si>
  <si>
    <t>Rango (inclusive)</t>
  </si>
  <si>
    <t>N°</t>
  </si>
  <si>
    <t>Método</t>
  </si>
  <si>
    <t>Fórmula</t>
  </si>
  <si>
    <t>00 a 24</t>
  </si>
  <si>
    <t>Media Aritmética</t>
  </si>
  <si>
    <t>PA1=(P(0)+P(1)+P(2)+…+P(n))/(n+1)</t>
  </si>
  <si>
    <t>Puntaje= (1-[ABS(Pi-F)/F]^0,5)*400</t>
  </si>
  <si>
    <t>25 a 49</t>
  </si>
  <si>
    <t>Media Aritmética Baja</t>
  </si>
  <si>
    <t>PA2=((P(0)+P(1)+P(2)+…+P(n))/(n+1))*0,995</t>
  </si>
  <si>
    <t>50 a 74</t>
  </si>
  <si>
    <t>Media Aritmética Alta</t>
  </si>
  <si>
    <t>PA3=((P(0)+P(1)+P(2)+…+P(n))/(n+1))*1,005</t>
  </si>
  <si>
    <t>PRESUPUESTO OFICIAL</t>
  </si>
  <si>
    <t>METODO DE EVALUACION</t>
  </si>
  <si>
    <t>Presupuesto oficial</t>
  </si>
  <si>
    <t>propuesta3</t>
  </si>
  <si>
    <t>Propuesta5</t>
  </si>
  <si>
    <t>media aritmética</t>
  </si>
  <si>
    <t xml:space="preserve">Factor multiplicador </t>
  </si>
  <si>
    <t>Media definitiva</t>
  </si>
  <si>
    <t>Media aritmética</t>
  </si>
  <si>
    <t>Media baja</t>
  </si>
  <si>
    <t>Media geométrica</t>
  </si>
  <si>
    <t>Calificación propuestas media aritmética</t>
  </si>
  <si>
    <t>Calificación de las propuestas media aritmética baja</t>
  </si>
  <si>
    <t>calificación de las propuestas media geométrica</t>
  </si>
  <si>
    <t>Propuesta 1</t>
  </si>
  <si>
    <t>Propuesta2</t>
  </si>
  <si>
    <t>Factor acercamiento</t>
  </si>
  <si>
    <t>TRM 27 DE OCTUBRE DE 2017</t>
  </si>
  <si>
    <t>Folio No 122  anexa documento donde declara bajo la responsabilidad personal  que todo el personal presentado en esta convocatoria es de origen nacional</t>
  </si>
  <si>
    <t>Folio No 52 Anexa documento donde declara bajo la responsabilidad personal  que todo el personal presentado en esta convocatoria es de origen nacional</t>
  </si>
  <si>
    <t>Folio No  35 anexa documento donde declara bajo la responsabilidad personal  que todo el personal presentado en esta convocatoria es de origen nacional</t>
  </si>
  <si>
    <t>La TRM del dìa de cierre de la convocatoria pública No 065 de 2017 fue de $3.008,80 teniendo en cuenta la evaluación del precio se utiliza la calificación de las propuestas media geometrica.
Valor de la propuesta  $729.121.126</t>
  </si>
  <si>
    <t>media Geométrica</t>
  </si>
  <si>
    <t>La TRM del dìa de cierre de la convocatoria pública No 065 de 2017 fue de $3.008,80 teniendo en cuenta la evaluación del precio se utiliza la calificación de las propuestas media geometrica
Valor de la propuesta  $360.696.785</t>
  </si>
  <si>
    <t>CHAHER</t>
  </si>
  <si>
    <t>PORYECTOS AYL BLOQUE 4</t>
  </si>
  <si>
    <t xml:space="preserve">Adjunta Acta liquidación contrato suscrito entre Alcaldía Municipal de Gacheta – Proyectos y Construcciones AYL LTDA, objeto: construcción 180 unidades sanitarias, valor total contrato: $1.107.361.682 fecha liquidación 15/09/2015
Adjunta certificación de contrato suscrito entre Alcaldía de Quetame – Proyectos y Construcciones AYL LTDA, objeto: construcción 60 unidades sanitarias, valor total contrato: $369.120.562 fecha liquidación 22/11/2014
Adjunta certificación de contrato suscrito entre Alcaldía Ubaque– Proyectos y Construcciones AYL LTDA, objeto: construcción 51 unidades sanitarias, valor total contrato: $313.752.477 fecha liquidación 26/10/2014. Valor total de experiencia general </t>
  </si>
  <si>
    <t>Presenta una sumaotira total de $1.700.234.721</t>
  </si>
  <si>
    <t>Presenta una sumaotira total de $726.161.794</t>
  </si>
  <si>
    <t>Folio No  anexa documento donde declara bajo la responsabilidad personal  que todo el personal presentado en esta convocatoria es de origen nacional</t>
  </si>
  <si>
    <t>La TRM del dìa de cierre de la convocatoria pública No 065 de 2017 fue de $3.008,80 teniendo en cuenta la evaluación del precio se utiliza la calificación de las propuestas media geometrica.
Valor de la propuesta $ 305.296.254</t>
  </si>
  <si>
    <t>La TRM del dìa de cierre de la convocatoria pública No 065 de 2017 fue de $3.008,80 teniendo en cuenta la evaluación del precio se utiliza la calificación de las propuestas media geometrica.
Valor de la propuesta  $306.411.866</t>
  </si>
  <si>
    <t>AYL BOQUE 4</t>
  </si>
  <si>
    <t>Calificación de las propuestas media  gemométrica</t>
  </si>
  <si>
    <t>PROYECTOS AYL BLOQUE No. 1</t>
  </si>
  <si>
    <t>MONTO BLOQUE: $300.000.000</t>
  </si>
  <si>
    <t>La TRM del dìa de cierre de la convocatoria pública No 065 de 2017 fue de $3.008,80 teniendo en cuenta la evaluación del precio se utiliza la calificación de las propuestas media geometrica
Valor de la propuesta  $293.194.459</t>
  </si>
  <si>
    <t>AYL BLOQUE 1</t>
  </si>
  <si>
    <t>MERY TERESA GAITAN BLOQUE 2</t>
  </si>
  <si>
    <t>VIED BLOQUE 3</t>
  </si>
  <si>
    <r>
      <rPr>
        <b/>
        <sz val="22"/>
        <color theme="1"/>
        <rFont val="Calibri"/>
        <family val="2"/>
        <scheme val="minor"/>
      </rPr>
      <t>NOTA:</t>
    </r>
    <r>
      <rPr>
        <sz val="22"/>
        <color theme="1"/>
        <rFont val="Calibri"/>
        <family val="2"/>
        <scheme val="minor"/>
      </rPr>
      <t xml:space="preserve"> EL ORIGINAL SE ENCUENTRA EN EL EXPEDIENTE  CONTRACTUAL.</t>
    </r>
  </si>
  <si>
    <t>EVALUACIÓN TECNICA CONVOCATORIA PÚBLICA No 065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</si>
</sst>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quot;$&quot;* #,##0.00_-;_-&quot;$&quot;* &quot;-&quot;??_-;_-@_-"/>
    <numFmt numFmtId="165" formatCode="_-* #,##0.00_-;\-* #,##0.00_-;_-* &quot;-&quot;??_-;_-@_-"/>
    <numFmt numFmtId="166" formatCode="_ * #,##0.00_ ;_ * \-#,##0.00_ ;_ * &quot;-&quot;??_ ;_ @_ "/>
    <numFmt numFmtId="167" formatCode="_ * #,##0.000_ ;_ * \-#,##0.000_ ;_ * &quot;-&quot;??_ ;_ @_ "/>
    <numFmt numFmtId="168" formatCode="0.000"/>
  </numFmts>
  <fonts count="27"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0"/>
      <color rgb="FF000000"/>
      <name val="Arial"/>
      <family val="2"/>
    </font>
    <font>
      <b/>
      <sz val="16"/>
      <color theme="1"/>
      <name val="Calibri"/>
      <family val="2"/>
      <scheme val="minor"/>
    </font>
    <font>
      <sz val="20"/>
      <color theme="1"/>
      <name val="Calibri"/>
      <family val="2"/>
      <scheme val="minor"/>
    </font>
    <font>
      <b/>
      <sz val="18"/>
      <color theme="1"/>
      <name val="Calibri"/>
      <family val="2"/>
      <scheme val="minor"/>
    </font>
    <font>
      <b/>
      <sz val="14"/>
      <color rgb="FF000000"/>
      <name val="Arial"/>
      <family val="2"/>
    </font>
    <font>
      <sz val="22"/>
      <color theme="1"/>
      <name val="Calibri"/>
      <family val="2"/>
      <scheme val="minor"/>
    </font>
    <font>
      <b/>
      <sz val="22"/>
      <color theme="1"/>
      <name val="Calibri"/>
      <family val="2"/>
      <scheme val="minor"/>
    </font>
    <font>
      <sz val="11"/>
      <color theme="1"/>
      <name val="Calibri"/>
      <family val="2"/>
      <scheme val="minor"/>
    </font>
    <font>
      <sz val="11"/>
      <color rgb="FFFF0000"/>
      <name val="Calibri"/>
      <family val="2"/>
      <scheme val="minor"/>
    </font>
    <font>
      <b/>
      <sz val="12"/>
      <color rgb="FF000000"/>
      <name val="Arial"/>
      <family val="2"/>
    </font>
    <font>
      <sz val="10"/>
      <color rgb="FF000000"/>
      <name val="Arial"/>
      <family val="2"/>
    </font>
    <font>
      <sz val="11"/>
      <color theme="1"/>
      <name val="Arial"/>
      <family val="2"/>
    </font>
    <font>
      <b/>
      <sz val="11"/>
      <color theme="1"/>
      <name val="Arial"/>
      <family val="2"/>
    </font>
    <font>
      <sz val="10"/>
      <name val="Arial"/>
      <family val="2"/>
    </font>
    <font>
      <b/>
      <u/>
      <sz val="10"/>
      <color rgb="FF000000"/>
      <name val="Arial"/>
      <family val="2"/>
    </font>
    <font>
      <b/>
      <sz val="10"/>
      <color rgb="FF000000"/>
      <name val="Arial Narrow"/>
      <family val="2"/>
    </font>
    <font>
      <sz val="11"/>
      <name val="Arial"/>
      <family val="2"/>
    </font>
    <font>
      <b/>
      <sz val="10"/>
      <name val="Arial"/>
      <family val="2"/>
    </font>
    <font>
      <sz val="11"/>
      <color rgb="FFFF0000"/>
      <name val="Arial"/>
      <family val="2"/>
    </font>
    <font>
      <b/>
      <u/>
      <sz val="10"/>
      <color rgb="FFFF0000"/>
      <name val="Arial"/>
      <family val="2"/>
    </font>
    <font>
      <b/>
      <sz val="10"/>
      <color rgb="FFFF0000"/>
      <name val="Arial Narrow"/>
      <family val="2"/>
    </font>
    <font>
      <sz val="10"/>
      <color rgb="FFFF0000"/>
      <name val="Arial"/>
      <family val="2"/>
    </font>
    <font>
      <b/>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66FF33"/>
        <bgColor indexed="64"/>
      </patternFill>
    </fill>
    <fill>
      <patternFill patternType="solid">
        <fgColor rgb="FFFFFF0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165" fontId="11" fillId="0" borderId="0" applyFont="0" applyFill="0" applyBorder="0" applyAlignment="0" applyProtection="0"/>
    <xf numFmtId="164" fontId="11" fillId="0" borderId="0" applyFont="0" applyFill="0" applyBorder="0" applyAlignment="0" applyProtection="0"/>
    <xf numFmtId="0" fontId="17" fillId="0" borderId="0"/>
    <xf numFmtId="166" fontId="17" fillId="0" borderId="0" applyFont="0" applyFill="0" applyBorder="0" applyAlignment="0" applyProtection="0"/>
  </cellStyleXfs>
  <cellXfs count="100">
    <xf numFmtId="0" fontId="0" fillId="0" borderId="0" xfId="0"/>
    <xf numFmtId="0" fontId="1" fillId="0" borderId="9" xfId="0" applyFont="1" applyBorder="1"/>
    <xf numFmtId="0" fontId="3" fillId="3" borderId="8" xfId="0" applyFont="1" applyFill="1" applyBorder="1" applyAlignment="1">
      <alignment horizontal="center" vertical="center"/>
    </xf>
    <xf numFmtId="0" fontId="8"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13" fillId="3" borderId="18" xfId="0" applyFont="1" applyFill="1" applyBorder="1" applyAlignment="1">
      <alignment vertical="center" wrapText="1"/>
    </xf>
    <xf numFmtId="0" fontId="14" fillId="3" borderId="6" xfId="0" applyFont="1" applyFill="1" applyBorder="1" applyAlignment="1">
      <alignment vertical="center"/>
    </xf>
    <xf numFmtId="0" fontId="6" fillId="3" borderId="7" xfId="0" applyFont="1" applyFill="1" applyBorder="1" applyAlignment="1">
      <alignment horizontal="center" vertical="center"/>
    </xf>
    <xf numFmtId="0" fontId="15" fillId="2" borderId="18" xfId="0" applyFont="1" applyFill="1" applyBorder="1" applyAlignment="1">
      <alignment horizontal="justify" vertical="center" wrapText="1"/>
    </xf>
    <xf numFmtId="0" fontId="2" fillId="3" borderId="21" xfId="0" applyFont="1" applyFill="1" applyBorder="1" applyAlignment="1">
      <alignment horizontal="center" vertical="center"/>
    </xf>
    <xf numFmtId="0" fontId="0" fillId="2" borderId="0" xfId="0" applyFill="1"/>
    <xf numFmtId="0" fontId="13" fillId="3" borderId="17" xfId="0" applyFont="1" applyFill="1" applyBorder="1" applyAlignment="1">
      <alignment vertical="center" wrapText="1"/>
    </xf>
    <xf numFmtId="0" fontId="0" fillId="0" borderId="7" xfId="0" applyBorder="1" applyAlignment="1">
      <alignment wrapText="1"/>
    </xf>
    <xf numFmtId="0" fontId="0" fillId="0" borderId="7" xfId="0" applyBorder="1"/>
    <xf numFmtId="0" fontId="0" fillId="0" borderId="7"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7" xfId="0" applyBorder="1" applyAlignment="1">
      <alignment vertical="center" wrapText="1"/>
    </xf>
    <xf numFmtId="0" fontId="13" fillId="3" borderId="7" xfId="0" applyFont="1" applyFill="1" applyBorder="1" applyAlignment="1">
      <alignment vertical="center" wrapText="1"/>
    </xf>
    <xf numFmtId="0" fontId="15" fillId="0" borderId="7"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7" xfId="0" applyBorder="1" applyAlignment="1">
      <alignment horizontal="center" vertical="center" wrapText="1"/>
    </xf>
    <xf numFmtId="0" fontId="14" fillId="0" borderId="7" xfId="0" applyFont="1" applyBorder="1" applyAlignment="1">
      <alignment horizontal="left" vertical="center" wrapText="1"/>
    </xf>
    <xf numFmtId="0" fontId="0" fillId="0" borderId="7" xfId="0" applyBorder="1" applyAlignment="1">
      <alignment horizontal="left" vertical="center"/>
    </xf>
    <xf numFmtId="0" fontId="4" fillId="3" borderId="6" xfId="0" applyFont="1" applyFill="1" applyBorder="1" applyAlignment="1">
      <alignment horizontal="center" vertical="center"/>
    </xf>
    <xf numFmtId="0" fontId="18" fillId="0" borderId="2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5" xfId="3" applyFont="1" applyBorder="1" applyAlignment="1">
      <alignment vertical="center" wrapText="1"/>
    </xf>
    <xf numFmtId="0" fontId="19" fillId="0" borderId="4" xfId="3" applyFont="1" applyBorder="1" applyAlignment="1">
      <alignment vertical="center" wrapText="1"/>
    </xf>
    <xf numFmtId="166" fontId="0" fillId="0" borderId="7" xfId="4" applyFont="1" applyBorder="1" applyAlignment="1">
      <alignment horizontal="center" vertical="center"/>
    </xf>
    <xf numFmtId="0" fontId="17" fillId="0" borderId="0" xfId="3"/>
    <xf numFmtId="0" fontId="18" fillId="0" borderId="10" xfId="3" applyFont="1" applyBorder="1" applyAlignment="1">
      <alignment horizontal="center" vertical="center" wrapText="1"/>
    </xf>
    <xf numFmtId="0" fontId="18" fillId="0" borderId="14" xfId="3" applyFont="1" applyBorder="1" applyAlignment="1">
      <alignment horizontal="center" vertical="center" wrapText="1"/>
    </xf>
    <xf numFmtId="0" fontId="19" fillId="0" borderId="5" xfId="3" applyFont="1" applyBorder="1" applyAlignment="1">
      <alignment vertical="center" wrapText="1"/>
    </xf>
    <xf numFmtId="0" fontId="20" fillId="0" borderId="0" xfId="3" applyFont="1" applyAlignment="1">
      <alignment horizontal="center" vertical="center"/>
    </xf>
    <xf numFmtId="0" fontId="21" fillId="0" borderId="7" xfId="3" applyFont="1" applyBorder="1" applyAlignment="1">
      <alignment horizontal="center" vertical="center" wrapText="1"/>
    </xf>
    <xf numFmtId="0" fontId="18" fillId="0" borderId="0" xfId="3" applyFont="1" applyFill="1" applyBorder="1" applyAlignment="1">
      <alignment horizontal="center" vertical="center" wrapText="1"/>
    </xf>
    <xf numFmtId="0" fontId="18" fillId="0" borderId="0" xfId="3" applyFont="1" applyFill="1" applyBorder="1" applyAlignment="1">
      <alignment vertical="center" wrapText="1"/>
    </xf>
    <xf numFmtId="0" fontId="17" fillId="0" borderId="0" xfId="3" applyFont="1"/>
    <xf numFmtId="166" fontId="0" fillId="0" borderId="0" xfId="4" applyFont="1"/>
    <xf numFmtId="166" fontId="20" fillId="0" borderId="0" xfId="4" applyFont="1" applyFill="1" applyAlignment="1">
      <alignment vertical="center"/>
    </xf>
    <xf numFmtId="166" fontId="22" fillId="0" borderId="0" xfId="4" applyFont="1" applyFill="1" applyAlignment="1">
      <alignment vertical="center"/>
    </xf>
    <xf numFmtId="166" fontId="0" fillId="4" borderId="0" xfId="4" applyFont="1" applyFill="1"/>
    <xf numFmtId="167" fontId="20" fillId="0" borderId="0" xfId="4" applyNumberFormat="1" applyFont="1" applyFill="1" applyAlignment="1">
      <alignment vertical="center"/>
    </xf>
    <xf numFmtId="0" fontId="17" fillId="5" borderId="0" xfId="3" applyFont="1" applyFill="1"/>
    <xf numFmtId="166" fontId="0" fillId="5" borderId="0" xfId="4" applyFont="1" applyFill="1"/>
    <xf numFmtId="166" fontId="20" fillId="5" borderId="0" xfId="4" applyFont="1" applyFill="1" applyAlignment="1">
      <alignment vertical="center"/>
    </xf>
    <xf numFmtId="166" fontId="22" fillId="5" borderId="0" xfId="4" applyFont="1" applyFill="1" applyAlignment="1">
      <alignment vertical="center"/>
    </xf>
    <xf numFmtId="167" fontId="20" fillId="5" borderId="0" xfId="4" applyNumberFormat="1" applyFont="1" applyFill="1" applyAlignment="1">
      <alignment vertical="center"/>
    </xf>
    <xf numFmtId="0" fontId="17" fillId="5" borderId="0" xfId="3" applyFill="1"/>
    <xf numFmtId="0" fontId="17" fillId="0" borderId="7" xfId="3" applyBorder="1"/>
    <xf numFmtId="166" fontId="0" fillId="0" borderId="7" xfId="4" applyFont="1" applyBorder="1"/>
    <xf numFmtId="166" fontId="17" fillId="0" borderId="7" xfId="3" applyNumberFormat="1" applyBorder="1"/>
    <xf numFmtId="0" fontId="23" fillId="0" borderId="21"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5" xfId="3" applyFont="1" applyBorder="1" applyAlignment="1">
      <alignment vertical="center" wrapText="1"/>
    </xf>
    <xf numFmtId="0" fontId="24" fillId="0" borderId="4" xfId="3" applyFont="1" applyBorder="1" applyAlignment="1">
      <alignment vertical="center" wrapText="1"/>
    </xf>
    <xf numFmtId="164" fontId="12" fillId="0" borderId="7" xfId="2" applyFont="1" applyBorder="1" applyAlignment="1">
      <alignment horizontal="center" vertical="center"/>
    </xf>
    <xf numFmtId="164" fontId="25" fillId="0" borderId="7" xfId="2" applyFont="1" applyBorder="1" applyAlignment="1">
      <alignment vertical="center"/>
    </xf>
    <xf numFmtId="165" fontId="17" fillId="0" borderId="0" xfId="1" applyFont="1"/>
    <xf numFmtId="164" fontId="0" fillId="0" borderId="7" xfId="0" applyNumberFormat="1" applyBorder="1" applyAlignment="1">
      <alignment vertical="center" wrapText="1"/>
    </xf>
    <xf numFmtId="0" fontId="13" fillId="3" borderId="22" xfId="0" applyFont="1" applyFill="1" applyBorder="1" applyAlignment="1">
      <alignment vertical="center" wrapText="1"/>
    </xf>
    <xf numFmtId="0" fontId="15" fillId="2" borderId="6" xfId="0" applyFont="1" applyFill="1" applyBorder="1" applyAlignment="1">
      <alignment horizontal="justify" vertical="center"/>
    </xf>
    <xf numFmtId="0" fontId="13" fillId="3" borderId="7" xfId="0" applyFont="1" applyFill="1" applyBorder="1" applyAlignment="1">
      <alignment horizontal="center" vertical="center" wrapText="1"/>
    </xf>
    <xf numFmtId="0" fontId="13" fillId="3" borderId="19" xfId="0" applyFont="1" applyFill="1" applyBorder="1" applyAlignment="1">
      <alignment horizontal="center" vertical="center" wrapText="1"/>
    </xf>
    <xf numFmtId="166" fontId="26" fillId="3" borderId="22" xfId="0" applyNumberFormat="1" applyFont="1" applyFill="1" applyBorder="1" applyAlignment="1">
      <alignment vertical="center" wrapText="1"/>
    </xf>
    <xf numFmtId="0" fontId="0" fillId="0" borderId="0" xfId="0"/>
    <xf numFmtId="0" fontId="1" fillId="0" borderId="9" xfId="0" applyFont="1" applyBorder="1"/>
    <xf numFmtId="0" fontId="3" fillId="3" borderId="8" xfId="0" applyFont="1" applyFill="1" applyBorder="1" applyAlignment="1">
      <alignment horizontal="center" vertical="center"/>
    </xf>
    <xf numFmtId="0" fontId="0" fillId="0" borderId="19" xfId="0" applyBorder="1"/>
    <xf numFmtId="168" fontId="0" fillId="0" borderId="7" xfId="0" applyNumberFormat="1" applyBorder="1" applyAlignment="1">
      <alignment horizontal="center" vertical="center"/>
    </xf>
    <xf numFmtId="0" fontId="13" fillId="3" borderId="0" xfId="0" applyFont="1" applyFill="1" applyBorder="1" applyAlignment="1">
      <alignment horizontal="center" vertical="center" wrapText="1"/>
    </xf>
    <xf numFmtId="0" fontId="0" fillId="0" borderId="0" xfId="0" applyBorder="1"/>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7" fillId="0" borderId="0" xfId="0" applyFont="1" applyAlignment="1">
      <alignment horizontal="center" vertical="center"/>
    </xf>
    <xf numFmtId="0" fontId="5" fillId="0" borderId="0" xfId="0" applyFont="1" applyBorder="1" applyAlignment="1">
      <alignment horizontal="center" vertical="center" wrapText="1"/>
    </xf>
    <xf numFmtId="0" fontId="1" fillId="0" borderId="9" xfId="0" applyFont="1" applyBorder="1" applyAlignment="1">
      <alignment horizontal="left"/>
    </xf>
    <xf numFmtId="0" fontId="0" fillId="0" borderId="0" xfId="0" applyAlignment="1">
      <alignment horizontal="left"/>
    </xf>
    <xf numFmtId="0" fontId="2" fillId="3" borderId="11"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 fillId="0" borderId="0" xfId="0" applyFont="1" applyBorder="1" applyAlignment="1">
      <alignment horizontal="left"/>
    </xf>
    <xf numFmtId="0" fontId="9" fillId="0" borderId="0" xfId="0" applyFont="1" applyAlignment="1">
      <alignment horizontal="center"/>
    </xf>
    <xf numFmtId="0" fontId="0" fillId="0" borderId="0" xfId="0"/>
    <xf numFmtId="0" fontId="5" fillId="0" borderId="7" xfId="0" applyFont="1" applyBorder="1" applyAlignment="1">
      <alignment horizontal="left" vertical="center"/>
    </xf>
    <xf numFmtId="2" fontId="0" fillId="0" borderId="7" xfId="0" applyNumberFormat="1" applyBorder="1" applyAlignment="1">
      <alignment horizontal="center" vertical="center" wrapText="1"/>
    </xf>
    <xf numFmtId="2" fontId="26" fillId="3" borderId="7" xfId="0" applyNumberFormat="1" applyFont="1" applyFill="1" applyBorder="1" applyAlignment="1">
      <alignment vertical="center" wrapText="1"/>
    </xf>
    <xf numFmtId="166" fontId="26" fillId="3" borderId="7" xfId="0" applyNumberFormat="1" applyFont="1" applyFill="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vertical="center" wrapText="1"/>
    </xf>
    <xf numFmtId="0" fontId="7" fillId="0" borderId="0" xfId="0" applyFont="1" applyAlignment="1">
      <alignment vertical="center"/>
    </xf>
  </cellXfs>
  <cellStyles count="5">
    <cellStyle name="Millares" xfId="1" builtinId="3"/>
    <cellStyle name="Millares 2" xfId="4"/>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736842105263237E-2"/>
                  <c:y val="-4.62962962962963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6315789473684292E-2"/>
                  <c:y val="-6.944444444444444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15789473684226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850877192982456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'[2]CALIFICACION PUNTAJE'!$C$25:$F$25</c:f>
              <c:numCache>
                <c:formatCode>General</c:formatCode>
                <c:ptCount val="4"/>
                <c:pt idx="0">
                  <c:v>359.73267006404768</c:v>
                </c:pt>
                <c:pt idx="1">
                  <c:v>343.10270715524416</c:v>
                </c:pt>
                <c:pt idx="2">
                  <c:v>0</c:v>
                </c:pt>
                <c:pt idx="3">
                  <c:v>0</c:v>
                </c:pt>
              </c:numCache>
            </c:numRef>
          </c:val>
          <c:smooth val="0"/>
        </c:ser>
        <c:dLbls>
          <c:showLegendKey val="0"/>
          <c:showVal val="0"/>
          <c:showCatName val="0"/>
          <c:showSerName val="0"/>
          <c:showPercent val="0"/>
          <c:showBubbleSize val="0"/>
        </c:dLbls>
        <c:marker val="1"/>
        <c:smooth val="0"/>
        <c:axId val="269629368"/>
        <c:axId val="269629760"/>
      </c:lineChart>
      <c:catAx>
        <c:axId val="269629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9629760"/>
        <c:crosses val="autoZero"/>
        <c:auto val="1"/>
        <c:lblAlgn val="ctr"/>
        <c:lblOffset val="100"/>
        <c:noMultiLvlLbl val="0"/>
      </c:catAx>
      <c:valAx>
        <c:axId val="269629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69629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736842105263237E-2"/>
                  <c:y val="-4.62962962962963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6315789473684292E-2"/>
                  <c:y val="-6.944444444444444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15789473684226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850877192982456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'[2]CALIFICACION PUNTAJE'!$C$25:$F$25</c:f>
              <c:numCache>
                <c:formatCode>General</c:formatCode>
                <c:ptCount val="4"/>
                <c:pt idx="0">
                  <c:v>359.73267006404768</c:v>
                </c:pt>
                <c:pt idx="1">
                  <c:v>343.10270715524416</c:v>
                </c:pt>
                <c:pt idx="2">
                  <c:v>0</c:v>
                </c:pt>
                <c:pt idx="3">
                  <c:v>0</c:v>
                </c:pt>
              </c:numCache>
            </c:numRef>
          </c:val>
          <c:smooth val="0"/>
        </c:ser>
        <c:dLbls>
          <c:showLegendKey val="0"/>
          <c:showVal val="0"/>
          <c:showCatName val="0"/>
          <c:showSerName val="0"/>
          <c:showPercent val="0"/>
          <c:showBubbleSize val="0"/>
        </c:dLbls>
        <c:marker val="1"/>
        <c:smooth val="0"/>
        <c:axId val="99051736"/>
        <c:axId val="99052128"/>
      </c:lineChart>
      <c:catAx>
        <c:axId val="9905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052128"/>
        <c:crosses val="autoZero"/>
        <c:auto val="1"/>
        <c:lblAlgn val="ctr"/>
        <c:lblOffset val="100"/>
        <c:noMultiLvlLbl val="0"/>
      </c:catAx>
      <c:valAx>
        <c:axId val="99052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0517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736842105263237E-2"/>
                  <c:y val="-4.62962962962963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6315789473684292E-2"/>
                  <c:y val="-6.944444444444444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15789473684226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850877192982456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'[2]CALIFICACION PUNTAJE'!$C$25:$F$25</c:f>
              <c:numCache>
                <c:formatCode>General</c:formatCode>
                <c:ptCount val="4"/>
                <c:pt idx="0">
                  <c:v>359.73267006404768</c:v>
                </c:pt>
                <c:pt idx="1">
                  <c:v>343.10270715524416</c:v>
                </c:pt>
                <c:pt idx="2">
                  <c:v>0</c:v>
                </c:pt>
                <c:pt idx="3">
                  <c:v>0</c:v>
                </c:pt>
              </c:numCache>
            </c:numRef>
          </c:val>
          <c:smooth val="0"/>
        </c:ser>
        <c:dLbls>
          <c:showLegendKey val="0"/>
          <c:showVal val="0"/>
          <c:showCatName val="0"/>
          <c:showSerName val="0"/>
          <c:showPercent val="0"/>
          <c:showBubbleSize val="0"/>
        </c:dLbls>
        <c:marker val="1"/>
        <c:smooth val="0"/>
        <c:axId val="99053304"/>
        <c:axId val="620789792"/>
      </c:lineChart>
      <c:catAx>
        <c:axId val="99053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20789792"/>
        <c:crosses val="autoZero"/>
        <c:auto val="1"/>
        <c:lblAlgn val="ctr"/>
        <c:lblOffset val="100"/>
        <c:noMultiLvlLbl val="0"/>
      </c:catAx>
      <c:valAx>
        <c:axId val="620789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0533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736842105263237E-2"/>
                  <c:y val="-4.629629629629631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6315789473684292E-2"/>
                  <c:y val="-6.944444444444444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3157894736842266E-2"/>
                  <c:y val="4.166666666666666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850877192982456E-2"/>
                  <c:y val="-5.555555555555555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'[2]CALIFICACION PUNTAJE'!$C$25:$F$25</c:f>
              <c:numCache>
                <c:formatCode>General</c:formatCode>
                <c:ptCount val="4"/>
                <c:pt idx="0">
                  <c:v>359.73267006404768</c:v>
                </c:pt>
                <c:pt idx="1">
                  <c:v>343.10270715524416</c:v>
                </c:pt>
                <c:pt idx="2">
                  <c:v>0</c:v>
                </c:pt>
                <c:pt idx="3">
                  <c:v>0</c:v>
                </c:pt>
              </c:numCache>
            </c:numRef>
          </c:val>
          <c:smooth val="0"/>
        </c:ser>
        <c:dLbls>
          <c:showLegendKey val="0"/>
          <c:showVal val="0"/>
          <c:showCatName val="0"/>
          <c:showSerName val="0"/>
          <c:showPercent val="0"/>
          <c:showBubbleSize val="0"/>
        </c:dLbls>
        <c:marker val="1"/>
        <c:smooth val="0"/>
        <c:axId val="505946368"/>
        <c:axId val="505946760"/>
      </c:lineChart>
      <c:catAx>
        <c:axId val="50594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5946760"/>
        <c:crosses val="autoZero"/>
        <c:auto val="1"/>
        <c:lblAlgn val="ctr"/>
        <c:lblOffset val="100"/>
        <c:noMultiLvlLbl val="0"/>
      </c:catAx>
      <c:valAx>
        <c:axId val="505946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59463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151947</xdr:colOff>
      <xdr:row>1</xdr:row>
      <xdr:rowOff>111124</xdr:rowOff>
    </xdr:from>
    <xdr:to>
      <xdr:col>0</xdr:col>
      <xdr:colOff>3644447</xdr:colOff>
      <xdr:row>1</xdr:row>
      <xdr:rowOff>958849</xdr:rowOff>
    </xdr:to>
    <xdr:pic>
      <xdr:nvPicPr>
        <xdr:cNvPr id="2" name="Imagen 4" descr="Nuevo logo oficial inc sol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947" y="410481"/>
          <a:ext cx="34925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514350</xdr:colOff>
      <xdr:row>27</xdr:row>
      <xdr:rowOff>147637</xdr:rowOff>
    </xdr:from>
    <xdr:to>
      <xdr:col>7</xdr:col>
      <xdr:colOff>400050</xdr:colOff>
      <xdr:row>44</xdr:row>
      <xdr:rowOff>138112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514350</xdr:colOff>
      <xdr:row>27</xdr:row>
      <xdr:rowOff>147637</xdr:rowOff>
    </xdr:from>
    <xdr:to>
      <xdr:col>7</xdr:col>
      <xdr:colOff>400050</xdr:colOff>
      <xdr:row>44</xdr:row>
      <xdr:rowOff>138112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514350</xdr:colOff>
      <xdr:row>27</xdr:row>
      <xdr:rowOff>147637</xdr:rowOff>
    </xdr:from>
    <xdr:to>
      <xdr:col>7</xdr:col>
      <xdr:colOff>400050</xdr:colOff>
      <xdr:row>44</xdr:row>
      <xdr:rowOff>138112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514350</xdr:colOff>
      <xdr:row>27</xdr:row>
      <xdr:rowOff>147637</xdr:rowOff>
    </xdr:from>
    <xdr:to>
      <xdr:col>7</xdr:col>
      <xdr:colOff>400050</xdr:colOff>
      <xdr:row>44</xdr:row>
      <xdr:rowOff>138112</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mojica\AppData\Local\Microsoft\Windows\Temporary%20Internet%20Files\Content.Outlook\F5YJ6O26\Copia%20de%20Copia%20de%20CALIFICACION%20ECONOMICA%20INV%20185-OK%20(re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o\Documents\Andrea%20Coy\PROYECTOS\INSTITUTO%20NACIONAL%20DE%20CANCEROLOGIA\Convocatoria%20065-17\MATRIZ%20DE%20CALIFICACIONES%20CONVOCATORIA%200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2)"/>
      <sheetName val="Anexo No. 4.1 - Cant. de obra"/>
      <sheetName val="data"/>
      <sheetName val="Hoja2"/>
    </sheetNames>
    <sheetDataSet>
      <sheetData sheetId="0" refreshError="1"/>
      <sheetData sheetId="1" refreshError="1">
        <row r="48">
          <cell r="F48">
            <v>128743133.39577943</v>
          </cell>
          <cell r="J48">
            <v>129218716.405</v>
          </cell>
          <cell r="N48">
            <v>126163841.68899998</v>
          </cell>
          <cell r="R48">
            <v>133496223.9750358</v>
          </cell>
          <cell r="V48">
            <v>129977648.64050001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OCATORIA 070 REORD. Y ADECU"/>
      <sheetName val="SUBSANACIONES"/>
      <sheetName val="CALIFICACION TECNICA"/>
      <sheetName val="CANTIDADES DE OBRA SV"/>
      <sheetName val="CALIFICACION PUNTAJE"/>
    </sheetNames>
    <sheetDataSet>
      <sheetData sheetId="0"/>
      <sheetData sheetId="1"/>
      <sheetData sheetId="2"/>
      <sheetData sheetId="3"/>
      <sheetData sheetId="4">
        <row r="25">
          <cell r="C25">
            <v>359.73267006404768</v>
          </cell>
          <cell r="D25">
            <v>343.10270715524416</v>
          </cell>
          <cell r="E25">
            <v>0</v>
          </cell>
          <cell r="F2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18"/>
  <sheetViews>
    <sheetView tabSelected="1" zoomScale="70" zoomScaleNormal="70" workbookViewId="0">
      <pane xSplit="7" ySplit="6" topLeftCell="L7" activePane="bottomRight" state="frozen"/>
      <selection pane="topRight" activeCell="H1" sqref="H1"/>
      <selection pane="bottomLeft" activeCell="A9" sqref="A9"/>
      <selection pane="bottomRight" activeCell="Q6" sqref="Q6:S6"/>
    </sheetView>
  </sheetViews>
  <sheetFormatPr baseColWidth="10" defaultRowHeight="15" x14ac:dyDescent="0.25"/>
  <cols>
    <col min="1" max="1" width="59.42578125" customWidth="1"/>
    <col min="2" max="7" width="11.42578125" hidden="1" customWidth="1"/>
    <col min="8" max="8" width="35.28515625" style="67" customWidth="1"/>
    <col min="9" max="9" width="12.85546875" style="67" customWidth="1"/>
    <col min="10" max="10" width="21.5703125" style="67" customWidth="1"/>
    <col min="11" max="11" width="58.7109375" customWidth="1"/>
    <col min="12" max="12" width="12.5703125" customWidth="1"/>
    <col min="13" max="13" width="17.140625" customWidth="1"/>
    <col min="14" max="14" width="40.42578125" style="67" customWidth="1"/>
    <col min="15" max="16" width="17.140625" style="67" customWidth="1"/>
    <col min="17" max="17" width="47.5703125" customWidth="1"/>
    <col min="18" max="18" width="18.7109375" customWidth="1"/>
    <col min="19" max="19" width="19" customWidth="1"/>
    <col min="20" max="20" width="57.7109375" customWidth="1"/>
    <col min="21" max="21" width="12.5703125" customWidth="1"/>
    <col min="22" max="22" width="17.140625" customWidth="1"/>
  </cols>
  <sheetData>
    <row r="1" spans="1:31" ht="23.25" x14ac:dyDescent="0.25">
      <c r="A1" s="92"/>
      <c r="B1" s="99" t="s">
        <v>88</v>
      </c>
      <c r="C1" s="99"/>
      <c r="D1" s="99"/>
      <c r="E1" s="99"/>
      <c r="F1" s="99"/>
      <c r="G1" s="99"/>
      <c r="H1" s="99"/>
      <c r="I1" s="99"/>
      <c r="J1" s="99"/>
      <c r="K1" s="99"/>
      <c r="L1" s="77" t="s">
        <v>88</v>
      </c>
      <c r="M1" s="77"/>
      <c r="N1" s="77"/>
      <c r="O1" s="77"/>
      <c r="P1" s="77"/>
      <c r="Q1" s="77"/>
      <c r="R1" s="77"/>
      <c r="S1" s="77"/>
      <c r="T1" s="77"/>
      <c r="U1" s="77"/>
      <c r="V1" s="77"/>
      <c r="W1" s="99"/>
      <c r="X1" s="99"/>
      <c r="Y1" s="99"/>
      <c r="Z1" s="99"/>
      <c r="AA1" s="92"/>
      <c r="AB1" s="92"/>
      <c r="AC1" s="92"/>
      <c r="AD1" s="92"/>
      <c r="AE1" s="92"/>
    </row>
    <row r="2" spans="1:31" ht="101.25" customHeight="1" thickBot="1" x14ac:dyDescent="0.3">
      <c r="A2" s="93"/>
      <c r="B2" s="97" t="s">
        <v>4</v>
      </c>
      <c r="C2" s="98"/>
      <c r="D2" s="98"/>
      <c r="E2" s="98"/>
      <c r="F2" s="98"/>
      <c r="G2" s="98"/>
      <c r="H2" s="98" t="s">
        <v>4</v>
      </c>
      <c r="I2" s="98"/>
      <c r="J2" s="98"/>
      <c r="K2" s="98"/>
      <c r="L2" s="78" t="s">
        <v>4</v>
      </c>
      <c r="M2" s="78"/>
      <c r="N2" s="78"/>
      <c r="O2" s="78"/>
      <c r="P2" s="78"/>
      <c r="Q2" s="78"/>
      <c r="R2" s="78"/>
      <c r="S2" s="78"/>
      <c r="T2" s="78"/>
      <c r="U2" s="78"/>
      <c r="V2" s="78"/>
      <c r="W2" s="98"/>
      <c r="X2" s="98"/>
      <c r="Y2" s="98"/>
      <c r="Z2" s="98"/>
      <c r="AA2" s="98"/>
      <c r="AB2" s="98"/>
      <c r="AC2" s="98"/>
      <c r="AD2" s="98"/>
      <c r="AE2" s="98"/>
    </row>
    <row r="3" spans="1:31" ht="15" customHeight="1" x14ac:dyDescent="0.25">
      <c r="A3" s="87" t="s">
        <v>5</v>
      </c>
      <c r="B3" s="74" t="s">
        <v>6</v>
      </c>
      <c r="C3" s="75"/>
      <c r="D3" s="76"/>
      <c r="E3" s="74" t="s">
        <v>7</v>
      </c>
      <c r="F3" s="75"/>
      <c r="G3" s="76"/>
      <c r="H3" s="74" t="s">
        <v>81</v>
      </c>
      <c r="I3" s="75"/>
      <c r="J3" s="76"/>
      <c r="K3" s="74" t="s">
        <v>2</v>
      </c>
      <c r="L3" s="75"/>
      <c r="M3" s="76"/>
      <c r="N3" s="74" t="s">
        <v>1</v>
      </c>
      <c r="O3" s="75"/>
      <c r="P3" s="76"/>
      <c r="Q3" s="74" t="s">
        <v>72</v>
      </c>
      <c r="R3" s="75"/>
      <c r="S3" s="76"/>
      <c r="T3" s="74" t="s">
        <v>3</v>
      </c>
      <c r="U3" s="75"/>
      <c r="V3" s="76"/>
    </row>
    <row r="4" spans="1:31" ht="15" customHeight="1" x14ac:dyDescent="0.25">
      <c r="A4" s="88"/>
      <c r="B4" s="81"/>
      <c r="C4" s="82"/>
      <c r="D4" s="83"/>
      <c r="E4" s="81"/>
      <c r="F4" s="82"/>
      <c r="G4" s="83"/>
      <c r="H4" s="81"/>
      <c r="I4" s="82"/>
      <c r="J4" s="83"/>
      <c r="K4" s="81"/>
      <c r="L4" s="82"/>
      <c r="M4" s="83"/>
      <c r="N4" s="81"/>
      <c r="O4" s="82"/>
      <c r="P4" s="83"/>
      <c r="Q4" s="81"/>
      <c r="R4" s="82"/>
      <c r="S4" s="83"/>
      <c r="T4" s="81"/>
      <c r="U4" s="82"/>
      <c r="V4" s="83"/>
    </row>
    <row r="5" spans="1:31" ht="63" x14ac:dyDescent="0.25">
      <c r="A5" s="89"/>
      <c r="B5" s="3" t="s">
        <v>0</v>
      </c>
      <c r="C5" s="4" t="s">
        <v>8</v>
      </c>
      <c r="D5" s="5" t="s">
        <v>9</v>
      </c>
      <c r="E5" s="3" t="s">
        <v>0</v>
      </c>
      <c r="F5" s="4" t="s">
        <v>8</v>
      </c>
      <c r="G5" s="5" t="s">
        <v>9</v>
      </c>
      <c r="H5" s="3" t="s">
        <v>0</v>
      </c>
      <c r="I5" s="4" t="s">
        <v>8</v>
      </c>
      <c r="J5" s="5" t="s">
        <v>9</v>
      </c>
      <c r="K5" s="3" t="s">
        <v>0</v>
      </c>
      <c r="L5" s="4" t="s">
        <v>8</v>
      </c>
      <c r="M5" s="5" t="s">
        <v>9</v>
      </c>
      <c r="N5" s="3" t="s">
        <v>0</v>
      </c>
      <c r="O5" s="4" t="s">
        <v>8</v>
      </c>
      <c r="P5" s="5" t="s">
        <v>9</v>
      </c>
      <c r="Q5" s="3" t="s">
        <v>0</v>
      </c>
      <c r="R5" s="4" t="s">
        <v>8</v>
      </c>
      <c r="S5" s="5" t="s">
        <v>9</v>
      </c>
      <c r="T5" s="3" t="s">
        <v>0</v>
      </c>
      <c r="U5" s="4" t="s">
        <v>8</v>
      </c>
      <c r="V5" s="5" t="s">
        <v>9</v>
      </c>
    </row>
    <row r="6" spans="1:31" ht="26.25" x14ac:dyDescent="0.25">
      <c r="A6" s="6" t="s">
        <v>10</v>
      </c>
      <c r="B6" s="7"/>
      <c r="C6" s="8"/>
      <c r="D6" s="2"/>
      <c r="E6" s="7"/>
      <c r="F6" s="8"/>
      <c r="G6" s="2"/>
      <c r="H6" s="84" t="s">
        <v>82</v>
      </c>
      <c r="I6" s="85"/>
      <c r="J6" s="86"/>
      <c r="K6" s="25" t="s">
        <v>26</v>
      </c>
      <c r="L6" s="8"/>
      <c r="M6" s="2"/>
      <c r="N6" s="25" t="s">
        <v>27</v>
      </c>
      <c r="O6" s="8"/>
      <c r="P6" s="69"/>
      <c r="Q6" s="84" t="s">
        <v>28</v>
      </c>
      <c r="R6" s="85"/>
      <c r="S6" s="86"/>
      <c r="T6" s="25" t="s">
        <v>28</v>
      </c>
      <c r="U6" s="8"/>
      <c r="V6" s="2"/>
    </row>
    <row r="7" spans="1:31" ht="345" x14ac:dyDescent="0.25">
      <c r="A7" s="13" t="s">
        <v>11</v>
      </c>
      <c r="B7" s="14"/>
      <c r="C7" s="14"/>
      <c r="D7" s="14"/>
      <c r="E7" s="14"/>
      <c r="F7" s="14"/>
      <c r="G7" s="14"/>
      <c r="H7" s="18" t="s">
        <v>73</v>
      </c>
      <c r="I7" s="22">
        <v>200</v>
      </c>
      <c r="J7" s="22">
        <v>200</v>
      </c>
      <c r="K7" s="18" t="s">
        <v>19</v>
      </c>
      <c r="L7" s="17">
        <v>200</v>
      </c>
      <c r="M7" s="17">
        <v>200</v>
      </c>
      <c r="N7" s="18" t="s">
        <v>20</v>
      </c>
      <c r="O7" s="17">
        <v>200</v>
      </c>
      <c r="P7" s="17">
        <v>200</v>
      </c>
      <c r="Q7" s="18" t="s">
        <v>73</v>
      </c>
      <c r="R7" s="17">
        <v>200</v>
      </c>
      <c r="S7" s="17">
        <v>128</v>
      </c>
      <c r="T7" s="18" t="s">
        <v>18</v>
      </c>
      <c r="U7" s="17">
        <v>200</v>
      </c>
      <c r="V7" s="17">
        <v>200</v>
      </c>
    </row>
    <row r="8" spans="1:31" s="11" customFormat="1" ht="15.75" x14ac:dyDescent="0.25">
      <c r="A8" s="19" t="s">
        <v>12</v>
      </c>
      <c r="B8" s="14"/>
      <c r="C8" s="14"/>
      <c r="D8" s="14"/>
      <c r="E8" s="14"/>
      <c r="F8" s="14"/>
      <c r="G8" s="14"/>
      <c r="H8" s="64"/>
      <c r="I8" s="64"/>
      <c r="J8" s="64"/>
      <c r="K8" s="64"/>
      <c r="L8" s="64"/>
      <c r="M8" s="64"/>
      <c r="N8" s="64"/>
      <c r="O8" s="64"/>
      <c r="P8" s="64"/>
      <c r="Q8" s="64"/>
      <c r="R8" s="64"/>
      <c r="S8" s="64"/>
      <c r="T8" s="64"/>
      <c r="U8" s="64"/>
      <c r="V8" s="64"/>
    </row>
    <row r="9" spans="1:31" ht="270.75" x14ac:dyDescent="0.25">
      <c r="A9" s="20" t="s">
        <v>13</v>
      </c>
      <c r="B9" s="14"/>
      <c r="C9" s="14"/>
      <c r="D9" s="14"/>
      <c r="E9" s="14"/>
      <c r="F9" s="14"/>
      <c r="G9" s="14"/>
      <c r="H9" s="61" t="s">
        <v>83</v>
      </c>
      <c r="I9" s="61">
        <v>400</v>
      </c>
      <c r="J9" s="94">
        <f>'ECONÓMICA BLOQUE 1'!C17</f>
        <v>324.21706705768452</v>
      </c>
      <c r="K9" s="61" t="s">
        <v>68</v>
      </c>
      <c r="L9" s="16">
        <v>400</v>
      </c>
      <c r="M9" s="16">
        <f>'ECONÓMICA BLOQUE 2-'!C17</f>
        <v>370.13508069037823</v>
      </c>
      <c r="N9" s="61" t="s">
        <v>70</v>
      </c>
      <c r="O9" s="17">
        <v>400</v>
      </c>
      <c r="P9" s="17">
        <f>'ECONÓMICA BLOQUE 3'!C17</f>
        <v>358.28593905966721</v>
      </c>
      <c r="Q9" s="61" t="s">
        <v>78</v>
      </c>
      <c r="R9" s="16">
        <v>400</v>
      </c>
      <c r="S9" s="71">
        <f>'ECONÓMICA BLOQUE 4'!D19</f>
        <v>372.29598141968074</v>
      </c>
      <c r="T9" s="61" t="s">
        <v>77</v>
      </c>
      <c r="U9" s="17">
        <v>400</v>
      </c>
      <c r="V9" s="44">
        <f>'ECONÓMICA BLOQUE 4'!C19</f>
        <v>363.29495036138979</v>
      </c>
    </row>
    <row r="10" spans="1:31" ht="15.75" x14ac:dyDescent="0.25">
      <c r="A10" s="19" t="s">
        <v>14</v>
      </c>
      <c r="B10" s="14"/>
      <c r="C10" s="14"/>
      <c r="D10" s="14"/>
      <c r="E10" s="14"/>
      <c r="F10" s="14"/>
      <c r="G10" s="14"/>
      <c r="H10" s="64"/>
      <c r="I10" s="64"/>
      <c r="J10" s="64"/>
      <c r="K10" s="64"/>
      <c r="L10" s="64"/>
      <c r="M10" s="64"/>
      <c r="N10" s="64"/>
      <c r="O10" s="64"/>
      <c r="P10" s="64"/>
      <c r="Q10" s="64"/>
      <c r="R10" s="64"/>
      <c r="S10" s="64"/>
      <c r="T10" s="64"/>
      <c r="U10" s="64"/>
      <c r="V10" s="64"/>
    </row>
    <row r="11" spans="1:31" ht="38.25" x14ac:dyDescent="0.25">
      <c r="A11" s="23" t="s">
        <v>15</v>
      </c>
      <c r="B11" s="24"/>
      <c r="C11" s="24"/>
      <c r="D11" s="24"/>
      <c r="E11" s="24"/>
      <c r="F11" s="24"/>
      <c r="G11" s="24"/>
      <c r="H11" s="15" t="s">
        <v>74</v>
      </c>
      <c r="I11" s="16">
        <v>100</v>
      </c>
      <c r="J11" s="22">
        <v>100</v>
      </c>
      <c r="K11" s="24" t="s">
        <v>29</v>
      </c>
      <c r="L11" s="16">
        <v>100</v>
      </c>
      <c r="M11" s="16">
        <v>100</v>
      </c>
      <c r="N11" s="24" t="s">
        <v>21</v>
      </c>
      <c r="O11" s="16">
        <v>100</v>
      </c>
      <c r="P11" s="16">
        <v>100</v>
      </c>
      <c r="Q11" s="15" t="s">
        <v>74</v>
      </c>
      <c r="R11" s="16">
        <v>100</v>
      </c>
      <c r="S11" s="16">
        <v>64</v>
      </c>
      <c r="T11" s="24" t="s">
        <v>22</v>
      </c>
      <c r="U11" s="16">
        <v>100</v>
      </c>
      <c r="V11" s="16">
        <v>100</v>
      </c>
    </row>
    <row r="12" spans="1:31" ht="51" x14ac:dyDescent="0.25">
      <c r="A12" s="21" t="s">
        <v>23</v>
      </c>
      <c r="B12" s="14"/>
      <c r="C12" s="14"/>
      <c r="D12" s="14"/>
      <c r="E12" s="14"/>
      <c r="F12" s="14"/>
      <c r="G12" s="14"/>
      <c r="H12" s="15" t="s">
        <v>75</v>
      </c>
      <c r="I12" s="16">
        <v>200</v>
      </c>
      <c r="J12" s="16">
        <v>200</v>
      </c>
      <c r="K12" s="24" t="s">
        <v>29</v>
      </c>
      <c r="L12" s="16">
        <v>200</v>
      </c>
      <c r="M12" s="16">
        <v>200</v>
      </c>
      <c r="N12" s="24" t="s">
        <v>24</v>
      </c>
      <c r="O12" s="16">
        <v>200</v>
      </c>
      <c r="P12" s="16">
        <v>200</v>
      </c>
      <c r="Q12" s="15" t="s">
        <v>75</v>
      </c>
      <c r="R12" s="16">
        <v>200</v>
      </c>
      <c r="S12" s="16">
        <v>18</v>
      </c>
      <c r="T12" s="24" t="s">
        <v>25</v>
      </c>
      <c r="U12" s="16">
        <v>200</v>
      </c>
      <c r="V12" s="16">
        <v>200</v>
      </c>
    </row>
    <row r="13" spans="1:31" ht="15.75" x14ac:dyDescent="0.25">
      <c r="A13" s="12" t="s">
        <v>16</v>
      </c>
      <c r="H13" s="72"/>
      <c r="I13" s="72"/>
      <c r="J13" s="72"/>
      <c r="K13" s="65"/>
      <c r="L13" s="65"/>
      <c r="M13" s="65"/>
      <c r="N13" s="64"/>
      <c r="O13" s="64"/>
      <c r="P13" s="64"/>
      <c r="Q13" s="65"/>
      <c r="R13" s="65"/>
      <c r="S13" s="65"/>
      <c r="T13" s="65"/>
      <c r="U13" s="65"/>
      <c r="V13" s="65"/>
    </row>
    <row r="14" spans="1:31" ht="172.5" x14ac:dyDescent="0.25">
      <c r="A14" s="9" t="s">
        <v>17</v>
      </c>
      <c r="H14" s="63" t="s">
        <v>76</v>
      </c>
      <c r="I14" s="16">
        <v>100</v>
      </c>
      <c r="J14" s="30">
        <v>0</v>
      </c>
      <c r="K14" s="63" t="s">
        <v>67</v>
      </c>
      <c r="L14" s="16">
        <v>100</v>
      </c>
      <c r="M14" s="30">
        <v>100</v>
      </c>
      <c r="N14" s="63" t="s">
        <v>65</v>
      </c>
      <c r="O14" s="16">
        <v>100</v>
      </c>
      <c r="P14" s="30">
        <v>100</v>
      </c>
      <c r="Q14" s="63" t="s">
        <v>76</v>
      </c>
      <c r="R14" s="16">
        <v>100</v>
      </c>
      <c r="S14" s="30"/>
      <c r="T14" s="63" t="s">
        <v>66</v>
      </c>
      <c r="U14" s="16">
        <v>100</v>
      </c>
      <c r="V14" s="30">
        <v>100</v>
      </c>
    </row>
    <row r="15" spans="1:31" ht="19.5" thickBot="1" x14ac:dyDescent="0.3">
      <c r="A15" s="10" t="s">
        <v>9</v>
      </c>
      <c r="H15" s="19"/>
      <c r="I15" s="19"/>
      <c r="J15" s="95">
        <f>SUM(J7,J9,J11,J12)</f>
        <v>824.21706705768452</v>
      </c>
      <c r="K15" s="19"/>
      <c r="L15" s="19"/>
      <c r="M15" s="96">
        <f>SUM(M14,M12,M11,M9,M7)</f>
        <v>970.13508069037823</v>
      </c>
      <c r="N15" s="19"/>
      <c r="O15" s="19"/>
      <c r="P15" s="96">
        <f>SUM(P14,P12,P11,P9,P7)</f>
        <v>958.28593905966727</v>
      </c>
      <c r="Q15" s="96"/>
      <c r="R15" s="96"/>
      <c r="S15" s="96">
        <f>SUM(S14,S7,S9,S11,S12,S14)</f>
        <v>582.29598141968074</v>
      </c>
      <c r="T15" s="62"/>
      <c r="U15" s="62"/>
      <c r="V15" s="66">
        <f>SUM(V14,V12,V11,V9,V7)</f>
        <v>963.29495036138974</v>
      </c>
    </row>
    <row r="18" spans="1:24" ht="28.5" x14ac:dyDescent="0.45">
      <c r="A18" s="91" t="s">
        <v>87</v>
      </c>
      <c r="B18" s="91"/>
      <c r="C18" s="91"/>
      <c r="D18" s="91"/>
      <c r="E18" s="91"/>
      <c r="F18" s="91"/>
      <c r="G18" s="91"/>
      <c r="H18" s="91"/>
      <c r="I18" s="91"/>
      <c r="J18" s="91"/>
      <c r="K18" s="67"/>
      <c r="N18" s="73"/>
      <c r="O18" s="73"/>
      <c r="P18" s="73"/>
      <c r="Q18" s="73"/>
      <c r="R18" s="73"/>
      <c r="S18" s="73"/>
      <c r="T18" s="73"/>
      <c r="U18" s="73"/>
      <c r="V18" s="73"/>
      <c r="W18" s="73"/>
      <c r="X18" s="73"/>
    </row>
  </sheetData>
  <sheetProtection algorithmName="SHA-512" hashValue="XY+0Ch5Nfk4EFw6/9wcYFAkT/KcsPNoe0TfLfs2+01KQMHJszr2Gv67YoEd60FiSCzd/tc5OOX4vn/KND4ONfA==" saltValue="ipKl1gEQMW+AP5z0H2oXag==" spinCount="100000" sheet="1" objects="1" scenarios="1"/>
  <mergeCells count="13">
    <mergeCell ref="A3:A5"/>
    <mergeCell ref="B3:D4"/>
    <mergeCell ref="E3:G4"/>
    <mergeCell ref="Q3:S4"/>
    <mergeCell ref="N3:P4"/>
    <mergeCell ref="A18:J18"/>
    <mergeCell ref="L2:V2"/>
    <mergeCell ref="L1:V1"/>
    <mergeCell ref="T3:V4"/>
    <mergeCell ref="Q6:S6"/>
    <mergeCell ref="K3:M4"/>
    <mergeCell ref="H3:J4"/>
    <mergeCell ref="H6:J6"/>
  </mergeCells>
  <printOptions horizontalCentered="1" verticalCentered="1"/>
  <pageMargins left="0.70866141732283472" right="0.70866141732283472" top="0.74803149606299213" bottom="0.74803149606299213" header="0.31496062992125984" footer="0.31496062992125984"/>
  <pageSetup scale="1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44"/>
  <sheetViews>
    <sheetView workbookViewId="0">
      <selection activeCell="F10" sqref="F10"/>
    </sheetView>
  </sheetViews>
  <sheetFormatPr baseColWidth="10" defaultRowHeight="12.75" x14ac:dyDescent="0.2"/>
  <cols>
    <col min="1" max="1" width="51.42578125" style="31" bestFit="1" customWidth="1"/>
    <col min="2" max="2" width="16.28515625" style="31" bestFit="1" customWidth="1"/>
    <col min="3" max="9" width="17.7109375" style="31" customWidth="1"/>
    <col min="10" max="10" width="14.85546875" style="31" bestFit="1" customWidth="1"/>
    <col min="11" max="11" width="31" style="31" customWidth="1"/>
    <col min="12" max="12" width="64.28515625" style="31" bestFit="1" customWidth="1"/>
    <col min="13" max="16384" width="11.42578125" style="31"/>
  </cols>
  <sheetData>
    <row r="2" spans="1:12" ht="13.5" thickBot="1" x14ac:dyDescent="0.25"/>
    <row r="3" spans="1:12" ht="48" customHeight="1" thickBot="1" x14ac:dyDescent="0.25">
      <c r="A3" s="32" t="s">
        <v>33</v>
      </c>
      <c r="B3" s="33" t="s">
        <v>34</v>
      </c>
      <c r="C3" s="33" t="s">
        <v>35</v>
      </c>
      <c r="D3" s="33" t="s">
        <v>36</v>
      </c>
    </row>
    <row r="4" spans="1:12" ht="48" customHeight="1" thickBot="1" x14ac:dyDescent="0.25">
      <c r="A4" s="26" t="s">
        <v>37</v>
      </c>
      <c r="B4" s="27">
        <v>1</v>
      </c>
      <c r="C4" s="28" t="s">
        <v>38</v>
      </c>
      <c r="D4" s="34" t="s">
        <v>39</v>
      </c>
      <c r="H4" s="35" t="s">
        <v>40</v>
      </c>
    </row>
    <row r="5" spans="1:12" ht="48" customHeight="1" thickBot="1" x14ac:dyDescent="0.25">
      <c r="A5" s="26" t="s">
        <v>41</v>
      </c>
      <c r="B5" s="27">
        <v>2</v>
      </c>
      <c r="C5" s="28" t="s">
        <v>42</v>
      </c>
      <c r="D5" s="34" t="s">
        <v>43</v>
      </c>
    </row>
    <row r="6" spans="1:12" ht="48" customHeight="1" thickBot="1" x14ac:dyDescent="0.25">
      <c r="A6" s="26" t="s">
        <v>44</v>
      </c>
      <c r="B6" s="27">
        <v>3</v>
      </c>
      <c r="C6" s="28" t="s">
        <v>45</v>
      </c>
      <c r="D6" s="29" t="s">
        <v>46</v>
      </c>
      <c r="E6" s="36" t="s">
        <v>47</v>
      </c>
      <c r="F6" s="36" t="s">
        <v>64</v>
      </c>
    </row>
    <row r="7" spans="1:12" ht="48" customHeight="1" thickBot="1" x14ac:dyDescent="0.25">
      <c r="A7" s="54" t="s">
        <v>30</v>
      </c>
      <c r="B7" s="55">
        <v>4</v>
      </c>
      <c r="C7" s="56" t="s">
        <v>31</v>
      </c>
      <c r="D7" s="57" t="s">
        <v>32</v>
      </c>
      <c r="E7" s="58">
        <v>730000000</v>
      </c>
      <c r="F7" s="59">
        <v>3008.8</v>
      </c>
    </row>
    <row r="10" spans="1:12" ht="25.5" x14ac:dyDescent="0.2">
      <c r="A10" s="37" t="s">
        <v>48</v>
      </c>
      <c r="B10" s="37" t="s">
        <v>49</v>
      </c>
      <c r="C10" s="38" t="s">
        <v>84</v>
      </c>
      <c r="D10" s="38"/>
      <c r="E10" s="38"/>
      <c r="F10" s="38"/>
      <c r="G10" s="38"/>
      <c r="H10" s="38" t="s">
        <v>69</v>
      </c>
      <c r="I10" s="38" t="s">
        <v>53</v>
      </c>
      <c r="J10" s="38" t="s">
        <v>54</v>
      </c>
      <c r="K10" s="38"/>
    </row>
    <row r="11" spans="1:12" ht="15" hidden="1" x14ac:dyDescent="0.25">
      <c r="A11" s="39" t="s">
        <v>55</v>
      </c>
      <c r="B11" s="40">
        <v>250000000</v>
      </c>
      <c r="C11" s="41">
        <f>'[1]Anexo No. 4.1 - Cant. de obra'!F48</f>
        <v>128743133.39577943</v>
      </c>
      <c r="D11" s="41"/>
      <c r="E11" s="41">
        <f>'[1]Anexo No. 4.1 - Cant. de obra'!N48</f>
        <v>126163841.68899998</v>
      </c>
      <c r="F11" s="42">
        <f>'[1]Anexo No. 4.1 - Cant. de obra'!R48</f>
        <v>133496223.9750358</v>
      </c>
      <c r="G11" s="41">
        <f>'[1]Anexo No. 4.1 - Cant. de obra'!V48</f>
        <v>129977648.64050001</v>
      </c>
      <c r="H11" s="41">
        <f>(B11+C11+D11+E11+G11)/(4+1)</f>
        <v>126976924.74505587</v>
      </c>
      <c r="I11" s="41">
        <v>1</v>
      </c>
      <c r="J11" s="43">
        <f>H11*I11</f>
        <v>126976924.74505587</v>
      </c>
      <c r="K11" s="43" t="b">
        <v>1</v>
      </c>
    </row>
    <row r="12" spans="1:12" ht="15" hidden="1" x14ac:dyDescent="0.25">
      <c r="A12" s="39" t="s">
        <v>56</v>
      </c>
      <c r="B12" s="40">
        <v>250000000</v>
      </c>
      <c r="C12" s="41">
        <v>128743133.39577943</v>
      </c>
      <c r="D12" s="41"/>
      <c r="E12" s="41">
        <v>126163841.68899998</v>
      </c>
      <c r="F12" s="42">
        <v>133496223.9750358</v>
      </c>
      <c r="G12" s="41">
        <v>129977648.64050001</v>
      </c>
      <c r="H12" s="41">
        <f>(B12+C12+D12+E12+G12)/(4+1)</f>
        <v>126976924.74505587</v>
      </c>
      <c r="I12" s="44">
        <v>0.995</v>
      </c>
      <c r="J12" s="43">
        <f>H12*I12</f>
        <v>126342040.12133059</v>
      </c>
      <c r="K12" s="43" t="b">
        <v>1</v>
      </c>
    </row>
    <row r="13" spans="1:12" s="50" customFormat="1" ht="15" x14ac:dyDescent="0.25">
      <c r="A13" s="45" t="s">
        <v>31</v>
      </c>
      <c r="B13" s="46">
        <v>312000000</v>
      </c>
      <c r="C13" s="47">
        <v>293194459</v>
      </c>
      <c r="D13" s="47"/>
      <c r="E13" s="47">
        <v>0</v>
      </c>
      <c r="F13" s="48">
        <v>0</v>
      </c>
      <c r="G13" s="47">
        <v>0</v>
      </c>
      <c r="H13" s="47">
        <f>(B13+C13+D13+E13+G13)/(2)</f>
        <v>302597229.5</v>
      </c>
      <c r="I13" s="49">
        <v>1.0049999999999999</v>
      </c>
      <c r="J13" s="46">
        <f>H13*I13</f>
        <v>304110215.64749998</v>
      </c>
      <c r="K13" s="46" t="b">
        <v>1</v>
      </c>
    </row>
    <row r="14" spans="1:12" ht="15" hidden="1" x14ac:dyDescent="0.25">
      <c r="A14" s="39" t="s">
        <v>57</v>
      </c>
      <c r="B14" s="40">
        <v>250000000</v>
      </c>
      <c r="C14" s="41">
        <v>128743133.39577943</v>
      </c>
      <c r="D14" s="41"/>
      <c r="E14" s="41">
        <v>126163841.68899998</v>
      </c>
      <c r="F14" s="42">
        <v>133496223.9750358</v>
      </c>
      <c r="G14" s="41">
        <v>129977648.64050001</v>
      </c>
      <c r="H14" s="41">
        <f>(B14+C14+D14+E14+G14)/(4+1)</f>
        <v>126976924.74505587</v>
      </c>
      <c r="I14" s="41">
        <v>1</v>
      </c>
      <c r="J14" s="43">
        <f>H14*I14</f>
        <v>126976924.74505587</v>
      </c>
      <c r="K14" s="43" t="b">
        <v>1</v>
      </c>
      <c r="L14" s="40"/>
    </row>
    <row r="15" spans="1:12" ht="14.25" hidden="1" x14ac:dyDescent="0.2">
      <c r="A15" s="41" t="s">
        <v>58</v>
      </c>
      <c r="B15" s="41">
        <v>100</v>
      </c>
      <c r="C15" s="41">
        <f>(1-(ABS(C11-J$11)/J$11)^0.5)*100</f>
        <v>88.206068488970587</v>
      </c>
      <c r="D15" s="41"/>
      <c r="E15" s="41">
        <f>(1-(ABS(E11-$J$11)/$J$11)^0.5)*100</f>
        <v>91.997880123561131</v>
      </c>
      <c r="F15" s="41">
        <f>(1-(ABS(F11-$J$11)/$J$11)^0.5)*100*0</f>
        <v>0</v>
      </c>
      <c r="G15" s="41">
        <f>(1-(ABS(G11-$J$11)/$J$11)^0.5)*100</f>
        <v>84.627283574447446</v>
      </c>
    </row>
    <row r="16" spans="1:12" ht="14.25" hidden="1" x14ac:dyDescent="0.2">
      <c r="A16" s="41" t="s">
        <v>59</v>
      </c>
      <c r="B16" s="41"/>
      <c r="C16" s="41">
        <f>((1-(ABS(C12-$J$12)/$J$12))^0.5)*100</f>
        <v>99.045206568689224</v>
      </c>
      <c r="D16" s="41"/>
      <c r="E16" s="41">
        <f>((1-(ABS(E12-$J$12)/$J$12))^0.5)*100</f>
        <v>99.929452891824639</v>
      </c>
      <c r="F16" s="41">
        <f>((1-(ABS(F12-$J$12)/$J$12))^0.5)*100</f>
        <v>97.127466709453131</v>
      </c>
      <c r="G16" s="41">
        <f>((1-(ABS(G12-$J$12)/$J$12))^0.5)*100</f>
        <v>98.5507016396529</v>
      </c>
    </row>
    <row r="17" spans="1:12" ht="15" x14ac:dyDescent="0.25">
      <c r="A17" s="41" t="s">
        <v>80</v>
      </c>
      <c r="C17" s="41">
        <f>(1-(ABS(C13-$J$13)/$J$13)^0.5)*400</f>
        <v>324.21706705768452</v>
      </c>
      <c r="D17" s="41"/>
      <c r="E17" s="41">
        <f>((1-(ABS(E13-$J$13)/$J$13))^0.5)*100</f>
        <v>0</v>
      </c>
      <c r="F17" s="41">
        <f>((1-(ABS(F13-$J$13)/$J$13))^0.5)*100</f>
        <v>0</v>
      </c>
      <c r="G17" s="41">
        <f>((1-(ABS(G13-$J$13)/$J$13))^0.5)*100</f>
        <v>0</v>
      </c>
      <c r="H17" s="31">
        <f>(C13*B13)</f>
        <v>9.1476671208E+16</v>
      </c>
      <c r="L17" s="40">
        <f>(B11*C11*D11*E11*G11)^(1/5)</f>
        <v>0</v>
      </c>
    </row>
    <row r="18" spans="1:12" ht="14.25" hidden="1" x14ac:dyDescent="0.2">
      <c r="A18" s="41" t="s">
        <v>60</v>
      </c>
      <c r="C18" s="41">
        <f>((1-(ABS(C14-$J$14)/$J$14))^0.5)*100</f>
        <v>99.302080438997592</v>
      </c>
      <c r="D18" s="41"/>
      <c r="E18" s="41">
        <f>((1-(ABS(E14-$J$14)/$J$14))^0.5)*100</f>
        <v>99.679316196907678</v>
      </c>
      <c r="F18" s="41">
        <f>((1-(ABS(F14-$J$14)/$J$14))^0.5)*100</f>
        <v>97.399055772881852</v>
      </c>
      <c r="G18" s="41">
        <f>((1-(ABS(G14-$J$14)/$J$14))^0.5)*100</f>
        <v>98.811333305950015</v>
      </c>
    </row>
    <row r="19" spans="1:12" ht="14.25" x14ac:dyDescent="0.2">
      <c r="C19" s="41"/>
      <c r="H19" s="31" t="e">
        <f>ECONÓMICA</f>
        <v>#NAME?</v>
      </c>
    </row>
    <row r="23" spans="1:12" ht="25.5" x14ac:dyDescent="0.2">
      <c r="A23" s="36" t="s">
        <v>48</v>
      </c>
      <c r="B23" s="36" t="s">
        <v>49</v>
      </c>
      <c r="C23" s="36" t="s">
        <v>61</v>
      </c>
      <c r="D23" s="36" t="s">
        <v>62</v>
      </c>
      <c r="E23" s="36" t="s">
        <v>50</v>
      </c>
      <c r="F23" s="36" t="s">
        <v>51</v>
      </c>
      <c r="G23" s="36" t="s">
        <v>52</v>
      </c>
      <c r="H23" s="36" t="s">
        <v>63</v>
      </c>
      <c r="I23" s="36" t="s">
        <v>54</v>
      </c>
      <c r="K23" s="60">
        <f>(B24*C24*D24)^(1/3)</f>
        <v>0</v>
      </c>
    </row>
    <row r="24" spans="1:12" ht="15" x14ac:dyDescent="0.25">
      <c r="A24" s="51" t="str">
        <f t="shared" ref="A24:G24" si="0">+A13</f>
        <v>Media Geométrica</v>
      </c>
      <c r="B24" s="52"/>
      <c r="C24" s="52"/>
      <c r="D24" s="52">
        <f t="shared" si="0"/>
        <v>0</v>
      </c>
      <c r="E24" s="52">
        <f t="shared" si="0"/>
        <v>0</v>
      </c>
      <c r="F24" s="52">
        <f t="shared" si="0"/>
        <v>0</v>
      </c>
      <c r="G24" s="52">
        <f t="shared" si="0"/>
        <v>0</v>
      </c>
      <c r="H24" s="52">
        <f>I13</f>
        <v>1.0049999999999999</v>
      </c>
      <c r="I24" s="52">
        <f>J13</f>
        <v>304110215.64749998</v>
      </c>
    </row>
    <row r="25" spans="1:12" ht="15" x14ac:dyDescent="0.25">
      <c r="A25" s="53" t="str">
        <f>+A17</f>
        <v>Calificación de las propuestas media  gemométrica</v>
      </c>
      <c r="B25" s="52">
        <f>B13</f>
        <v>312000000</v>
      </c>
      <c r="C25" s="52">
        <f>C13</f>
        <v>293194459</v>
      </c>
      <c r="D25" s="52">
        <f>D19</f>
        <v>0</v>
      </c>
      <c r="E25" s="52">
        <f t="shared" ref="E25:H25" si="1">E17</f>
        <v>0</v>
      </c>
      <c r="F25" s="52">
        <f t="shared" si="1"/>
        <v>0</v>
      </c>
      <c r="G25" s="52">
        <f t="shared" si="1"/>
        <v>0</v>
      </c>
      <c r="H25" s="52">
        <f t="shared" si="1"/>
        <v>9.1476671208E+16</v>
      </c>
      <c r="I25" s="52"/>
    </row>
    <row r="34" spans="1:4" ht="15" x14ac:dyDescent="0.25">
      <c r="A34" s="70"/>
      <c r="B34" s="73"/>
      <c r="C34" s="73"/>
      <c r="D34" s="70"/>
    </row>
    <row r="35" spans="1:4" ht="15" x14ac:dyDescent="0.25">
      <c r="A35" s="79"/>
      <c r="B35" s="90"/>
      <c r="C35" s="90"/>
      <c r="D35" s="79"/>
    </row>
    <row r="36" spans="1:4" ht="15" x14ac:dyDescent="0.25">
      <c r="A36" s="80"/>
      <c r="B36" s="80"/>
      <c r="C36" s="80"/>
      <c r="D36" s="80"/>
    </row>
    <row r="42" spans="1:4" ht="15" x14ac:dyDescent="0.25">
      <c r="A42" s="67"/>
    </row>
    <row r="43" spans="1:4" ht="15" x14ac:dyDescent="0.25">
      <c r="A43" s="68"/>
    </row>
    <row r="44" spans="1:4" ht="15" x14ac:dyDescent="0.25">
      <c r="A44" s="67"/>
    </row>
  </sheetData>
  <sheetProtection algorithmName="SHA-512" hashValue="XFy59yoET7JexYt2gRx19pk1bp3GKCxtqKXaAZ3geAWo8rfCR9mLPHl32xbjT87l8hbBTdOynuLK/Gzf4shuxw==" saltValue="V6HFPqIB3KU9Hr/qIiZ+rQ==" spinCount="100000" sheet="1" objects="1" scenarios="1"/>
  <mergeCells count="2">
    <mergeCell ref="A35:D35"/>
    <mergeCell ref="A36:D36"/>
  </mergeCells>
  <printOptions horizontalCentered="1" verticalCentered="1"/>
  <pageMargins left="0.70866141732283472" right="0.70866141732283472" top="0.74803149606299213" bottom="0.74803149606299213" header="0.31496062992125984" footer="0.31496062992125984"/>
  <pageSetup scale="5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44"/>
  <sheetViews>
    <sheetView topLeftCell="A20" workbookViewId="0">
      <selection activeCell="B47" sqref="B47"/>
    </sheetView>
  </sheetViews>
  <sheetFormatPr baseColWidth="10" defaultRowHeight="12.75" x14ac:dyDescent="0.2"/>
  <cols>
    <col min="1" max="1" width="51.42578125" style="31" bestFit="1" customWidth="1"/>
    <col min="2" max="2" width="16.28515625" style="31" bestFit="1" customWidth="1"/>
    <col min="3" max="9" width="17.7109375" style="31" customWidth="1"/>
    <col min="10" max="10" width="14.85546875" style="31" bestFit="1" customWidth="1"/>
    <col min="11" max="11" width="31" style="31" customWidth="1"/>
    <col min="12" max="12" width="64.28515625" style="31" bestFit="1" customWidth="1"/>
    <col min="13" max="16384" width="11.42578125" style="31"/>
  </cols>
  <sheetData>
    <row r="2" spans="1:12" ht="13.5" thickBot="1" x14ac:dyDescent="0.25"/>
    <row r="3" spans="1:12" ht="48" customHeight="1" thickBot="1" x14ac:dyDescent="0.25">
      <c r="A3" s="32" t="s">
        <v>33</v>
      </c>
      <c r="B3" s="33" t="s">
        <v>34</v>
      </c>
      <c r="C3" s="33" t="s">
        <v>35</v>
      </c>
      <c r="D3" s="33" t="s">
        <v>36</v>
      </c>
    </row>
    <row r="4" spans="1:12" ht="48" customHeight="1" thickBot="1" x14ac:dyDescent="0.25">
      <c r="A4" s="26" t="s">
        <v>37</v>
      </c>
      <c r="B4" s="27">
        <v>1</v>
      </c>
      <c r="C4" s="28" t="s">
        <v>38</v>
      </c>
      <c r="D4" s="34" t="s">
        <v>39</v>
      </c>
      <c r="H4" s="35" t="s">
        <v>40</v>
      </c>
    </row>
    <row r="5" spans="1:12" ht="48" customHeight="1" thickBot="1" x14ac:dyDescent="0.25">
      <c r="A5" s="26" t="s">
        <v>41</v>
      </c>
      <c r="B5" s="27">
        <v>2</v>
      </c>
      <c r="C5" s="28" t="s">
        <v>42</v>
      </c>
      <c r="D5" s="34" t="s">
        <v>43</v>
      </c>
    </row>
    <row r="6" spans="1:12" ht="48" customHeight="1" thickBot="1" x14ac:dyDescent="0.25">
      <c r="A6" s="26" t="s">
        <v>44</v>
      </c>
      <c r="B6" s="27">
        <v>3</v>
      </c>
      <c r="C6" s="28" t="s">
        <v>45</v>
      </c>
      <c r="D6" s="29" t="s">
        <v>46</v>
      </c>
      <c r="E6" s="36" t="s">
        <v>47</v>
      </c>
      <c r="F6" s="36" t="s">
        <v>64</v>
      </c>
    </row>
    <row r="7" spans="1:12" ht="48" customHeight="1" thickBot="1" x14ac:dyDescent="0.25">
      <c r="A7" s="54" t="s">
        <v>30</v>
      </c>
      <c r="B7" s="55">
        <v>4</v>
      </c>
      <c r="C7" s="56" t="s">
        <v>31</v>
      </c>
      <c r="D7" s="57" t="s">
        <v>32</v>
      </c>
      <c r="E7" s="58">
        <v>730000000</v>
      </c>
      <c r="F7" s="59">
        <v>3008.8</v>
      </c>
    </row>
    <row r="10" spans="1:12" ht="38.25" x14ac:dyDescent="0.2">
      <c r="A10" s="37" t="s">
        <v>48</v>
      </c>
      <c r="B10" s="37" t="s">
        <v>49</v>
      </c>
      <c r="C10" s="38" t="s">
        <v>85</v>
      </c>
      <c r="D10" s="38"/>
      <c r="E10" s="38"/>
      <c r="F10" s="38"/>
      <c r="G10" s="38"/>
      <c r="H10" s="38" t="s">
        <v>69</v>
      </c>
      <c r="I10" s="38" t="s">
        <v>53</v>
      </c>
      <c r="J10" s="38" t="s">
        <v>54</v>
      </c>
      <c r="K10" s="38"/>
    </row>
    <row r="11" spans="1:12" ht="15" hidden="1" x14ac:dyDescent="0.25">
      <c r="A11" s="39" t="s">
        <v>55</v>
      </c>
      <c r="B11" s="40">
        <v>250000000</v>
      </c>
      <c r="C11" s="41">
        <f>'[1]Anexo No. 4.1 - Cant. de obra'!F48</f>
        <v>128743133.39577943</v>
      </c>
      <c r="D11" s="41"/>
      <c r="E11" s="41">
        <f>'[1]Anexo No. 4.1 - Cant. de obra'!N48</f>
        <v>126163841.68899998</v>
      </c>
      <c r="F11" s="42">
        <f>'[1]Anexo No. 4.1 - Cant. de obra'!R48</f>
        <v>133496223.9750358</v>
      </c>
      <c r="G11" s="41">
        <f>'[1]Anexo No. 4.1 - Cant. de obra'!V48</f>
        <v>129977648.64050001</v>
      </c>
      <c r="H11" s="41">
        <f>(B11+C11+D11+E11+G11)/(4+1)</f>
        <v>126976924.74505587</v>
      </c>
      <c r="I11" s="41">
        <v>1</v>
      </c>
      <c r="J11" s="43">
        <f>H11*I11</f>
        <v>126976924.74505587</v>
      </c>
      <c r="K11" s="43" t="b">
        <v>1</v>
      </c>
    </row>
    <row r="12" spans="1:12" ht="15" hidden="1" x14ac:dyDescent="0.25">
      <c r="A12" s="39" t="s">
        <v>56</v>
      </c>
      <c r="B12" s="40">
        <v>250000000</v>
      </c>
      <c r="C12" s="41">
        <v>128743133.39577943</v>
      </c>
      <c r="D12" s="41"/>
      <c r="E12" s="41">
        <v>126163841.68899998</v>
      </c>
      <c r="F12" s="42">
        <v>133496223.9750358</v>
      </c>
      <c r="G12" s="41">
        <v>129977648.64050001</v>
      </c>
      <c r="H12" s="41">
        <f>(B12+C12+D12+E12+G12)/(4+1)</f>
        <v>126976924.74505587</v>
      </c>
      <c r="I12" s="44">
        <v>0.995</v>
      </c>
      <c r="J12" s="43">
        <f>H12*I12</f>
        <v>126342040.12133059</v>
      </c>
      <c r="K12" s="43" t="b">
        <v>1</v>
      </c>
    </row>
    <row r="13" spans="1:12" s="50" customFormat="1" ht="15" x14ac:dyDescent="0.25">
      <c r="A13" s="45" t="s">
        <v>31</v>
      </c>
      <c r="B13" s="46">
        <v>730000000</v>
      </c>
      <c r="C13" s="47">
        <v>729121126</v>
      </c>
      <c r="D13" s="47"/>
      <c r="E13" s="47">
        <v>0</v>
      </c>
      <c r="F13" s="48">
        <v>0</v>
      </c>
      <c r="G13" s="47">
        <v>0</v>
      </c>
      <c r="H13" s="47">
        <f>(B13+C13+D13+E13+G13)/(2)</f>
        <v>729560563</v>
      </c>
      <c r="I13" s="49">
        <v>1.0049999999999999</v>
      </c>
      <c r="J13" s="46">
        <f>H13*I13</f>
        <v>733208365.81499994</v>
      </c>
      <c r="K13" s="46" t="b">
        <v>1</v>
      </c>
    </row>
    <row r="14" spans="1:12" ht="15" hidden="1" x14ac:dyDescent="0.25">
      <c r="A14" s="39" t="s">
        <v>57</v>
      </c>
      <c r="B14" s="40">
        <v>250000000</v>
      </c>
      <c r="C14" s="41">
        <v>128743133.39577943</v>
      </c>
      <c r="D14" s="41"/>
      <c r="E14" s="41">
        <v>126163841.68899998</v>
      </c>
      <c r="F14" s="42">
        <v>133496223.9750358</v>
      </c>
      <c r="G14" s="41">
        <v>129977648.64050001</v>
      </c>
      <c r="H14" s="41">
        <f>(B14+C14+D14+E14+G14)/(4+1)</f>
        <v>126976924.74505587</v>
      </c>
      <c r="I14" s="41">
        <v>1</v>
      </c>
      <c r="J14" s="43">
        <f>H14*I14</f>
        <v>126976924.74505587</v>
      </c>
      <c r="K14" s="43" t="b">
        <v>1</v>
      </c>
      <c r="L14" s="40"/>
    </row>
    <row r="15" spans="1:12" ht="14.25" hidden="1" x14ac:dyDescent="0.2">
      <c r="A15" s="41" t="s">
        <v>58</v>
      </c>
      <c r="B15" s="41">
        <v>100</v>
      </c>
      <c r="C15" s="41">
        <f>(1-(ABS(C11-J$11)/J$11)^0.5)*100</f>
        <v>88.206068488970587</v>
      </c>
      <c r="D15" s="41"/>
      <c r="E15" s="41">
        <f>(1-(ABS(E11-$J$11)/$J$11)^0.5)*100</f>
        <v>91.997880123561131</v>
      </c>
      <c r="F15" s="41">
        <f>(1-(ABS(F11-$J$11)/$J$11)^0.5)*100*0</f>
        <v>0</v>
      </c>
      <c r="G15" s="41">
        <f>(1-(ABS(G11-$J$11)/$J$11)^0.5)*100</f>
        <v>84.627283574447446</v>
      </c>
    </row>
    <row r="16" spans="1:12" ht="14.25" hidden="1" x14ac:dyDescent="0.2">
      <c r="A16" s="41" t="s">
        <v>59</v>
      </c>
      <c r="B16" s="41"/>
      <c r="C16" s="41">
        <f>((1-(ABS(C12-$J$12)/$J$12))^0.5)*100</f>
        <v>99.045206568689224</v>
      </c>
      <c r="D16" s="41"/>
      <c r="E16" s="41">
        <f>((1-(ABS(E12-$J$12)/$J$12))^0.5)*100</f>
        <v>99.929452891824639</v>
      </c>
      <c r="F16" s="41">
        <f>((1-(ABS(F12-$J$12)/$J$12))^0.5)*100</f>
        <v>97.127466709453131</v>
      </c>
      <c r="G16" s="41">
        <f>((1-(ABS(G12-$J$12)/$J$12))^0.5)*100</f>
        <v>98.5507016396529</v>
      </c>
    </row>
    <row r="17" spans="1:12" ht="15" x14ac:dyDescent="0.25">
      <c r="A17" s="41" t="s">
        <v>80</v>
      </c>
      <c r="C17" s="41">
        <f>(1-(ABS(C13-$J$13)/$J$13)^0.5)*400</f>
        <v>370.13508069037823</v>
      </c>
      <c r="D17" s="41"/>
      <c r="E17" s="41">
        <f>((1-(ABS(E13-$J$13)/$J$13))^0.5)*100</f>
        <v>0</v>
      </c>
      <c r="F17" s="41">
        <f>((1-(ABS(F13-$J$13)/$J$13))^0.5)*100</f>
        <v>0</v>
      </c>
      <c r="G17" s="41">
        <f>((1-(ABS(G13-$J$13)/$J$13))^0.5)*100</f>
        <v>0</v>
      </c>
      <c r="L17" s="40">
        <f>(B11*C11*D11*E11*G11)^(1/5)</f>
        <v>0</v>
      </c>
    </row>
    <row r="18" spans="1:12" ht="14.25" hidden="1" x14ac:dyDescent="0.2">
      <c r="A18" s="41" t="s">
        <v>60</v>
      </c>
      <c r="C18" s="41">
        <f>((1-(ABS(C14-$J$14)/$J$14))^0.5)*100</f>
        <v>99.302080438997592</v>
      </c>
      <c r="D18" s="41"/>
      <c r="E18" s="41">
        <f>((1-(ABS(E14-$J$14)/$J$14))^0.5)*100</f>
        <v>99.679316196907678</v>
      </c>
      <c r="F18" s="41">
        <f>((1-(ABS(F14-$J$14)/$J$14))^0.5)*100</f>
        <v>97.399055772881852</v>
      </c>
      <c r="G18" s="41">
        <f>((1-(ABS(G14-$J$14)/$J$14))^0.5)*100</f>
        <v>98.811333305950015</v>
      </c>
    </row>
    <row r="19" spans="1:12" ht="14.25" x14ac:dyDescent="0.2">
      <c r="C19" s="41"/>
      <c r="H19" s="31" t="e">
        <f>ECONÓMICA</f>
        <v>#NAME?</v>
      </c>
    </row>
    <row r="23" spans="1:12" ht="25.5" x14ac:dyDescent="0.2">
      <c r="A23" s="36" t="s">
        <v>48</v>
      </c>
      <c r="B23" s="36" t="s">
        <v>49</v>
      </c>
      <c r="C23" s="36" t="s">
        <v>61</v>
      </c>
      <c r="D23" s="36" t="s">
        <v>62</v>
      </c>
      <c r="E23" s="36" t="s">
        <v>50</v>
      </c>
      <c r="F23" s="36" t="s">
        <v>51</v>
      </c>
      <c r="G23" s="36" t="s">
        <v>52</v>
      </c>
      <c r="H23" s="36" t="s">
        <v>63</v>
      </c>
      <c r="I23" s="36" t="s">
        <v>54</v>
      </c>
      <c r="K23" s="60">
        <f>(B24*C24*D24)^(1/3)</f>
        <v>0</v>
      </c>
    </row>
    <row r="24" spans="1:12" ht="15" x14ac:dyDescent="0.25">
      <c r="A24" s="51" t="str">
        <f t="shared" ref="A24:G24" si="0">+A13</f>
        <v>Media Geométrica</v>
      </c>
      <c r="B24" s="52"/>
      <c r="C24" s="52"/>
      <c r="D24" s="52">
        <f t="shared" si="0"/>
        <v>0</v>
      </c>
      <c r="E24" s="52">
        <f t="shared" si="0"/>
        <v>0</v>
      </c>
      <c r="F24" s="52">
        <f t="shared" si="0"/>
        <v>0</v>
      </c>
      <c r="G24" s="52">
        <f t="shared" si="0"/>
        <v>0</v>
      </c>
      <c r="H24" s="52">
        <f>I13</f>
        <v>1.0049999999999999</v>
      </c>
      <c r="I24" s="52">
        <f>J13</f>
        <v>733208365.81499994</v>
      </c>
    </row>
    <row r="25" spans="1:12" ht="15" x14ac:dyDescent="0.25">
      <c r="A25" s="53" t="str">
        <f>+A17</f>
        <v>Calificación de las propuestas media  gemométrica</v>
      </c>
      <c r="B25" s="52">
        <f>B13</f>
        <v>730000000</v>
      </c>
      <c r="C25" s="52">
        <f>C13</f>
        <v>729121126</v>
      </c>
      <c r="D25" s="52">
        <f>D19</f>
        <v>0</v>
      </c>
      <c r="E25" s="52">
        <f t="shared" ref="E25:H25" si="1">E17</f>
        <v>0</v>
      </c>
      <c r="F25" s="52">
        <f t="shared" si="1"/>
        <v>0</v>
      </c>
      <c r="G25" s="52">
        <f t="shared" si="1"/>
        <v>0</v>
      </c>
      <c r="H25" s="52">
        <f t="shared" si="1"/>
        <v>0</v>
      </c>
      <c r="I25" s="52"/>
    </row>
    <row r="34" spans="1:4" ht="15" x14ac:dyDescent="0.25">
      <c r="A34" s="70"/>
      <c r="B34" s="73"/>
      <c r="C34" s="73"/>
      <c r="D34" s="70"/>
    </row>
    <row r="35" spans="1:4" ht="15" x14ac:dyDescent="0.25">
      <c r="A35" s="79"/>
      <c r="B35" s="90"/>
      <c r="C35" s="90"/>
      <c r="D35" s="79"/>
    </row>
    <row r="36" spans="1:4" ht="15" x14ac:dyDescent="0.25">
      <c r="A36" s="80"/>
      <c r="B36" s="80"/>
      <c r="C36" s="80"/>
      <c r="D36" s="80"/>
    </row>
    <row r="42" spans="1:4" ht="15" x14ac:dyDescent="0.25">
      <c r="A42" s="67"/>
    </row>
    <row r="43" spans="1:4" ht="15" x14ac:dyDescent="0.25">
      <c r="A43" s="68"/>
    </row>
    <row r="44" spans="1:4" ht="15" x14ac:dyDescent="0.25">
      <c r="A44" s="67"/>
    </row>
  </sheetData>
  <sheetProtection algorithmName="SHA-512" hashValue="DEZcO3cVKMfO9DkweWsrsToLq5imirA46a60Q311qVUbFHBVfQjvc37H9+M0H0xM58MmHfgXPEYblSFNv8yF/A==" saltValue="++RZLONjJ8Ggc3wiOUb6Yg==" spinCount="100000" sheet="1" objects="1" scenarios="1"/>
  <mergeCells count="2">
    <mergeCell ref="A35:D35"/>
    <mergeCell ref="A36:D36"/>
  </mergeCells>
  <printOptions horizontalCentered="1" verticalCentered="1"/>
  <pageMargins left="0.70866141732283472" right="0.70866141732283472" top="0.74803149606299213" bottom="0.74803149606299213" header="0.31496062992125984" footer="0.31496062992125984"/>
  <pageSetup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44"/>
  <sheetViews>
    <sheetView workbookViewId="0">
      <selection activeCell="F13" sqref="F13"/>
    </sheetView>
  </sheetViews>
  <sheetFormatPr baseColWidth="10" defaultRowHeight="12.75" x14ac:dyDescent="0.2"/>
  <cols>
    <col min="1" max="1" width="51.42578125" style="31" bestFit="1" customWidth="1"/>
    <col min="2" max="2" width="16.28515625" style="31" bestFit="1" customWidth="1"/>
    <col min="3" max="9" width="17.7109375" style="31" customWidth="1"/>
    <col min="10" max="10" width="14.85546875" style="31" bestFit="1" customWidth="1"/>
    <col min="11" max="11" width="31" style="31" customWidth="1"/>
    <col min="12" max="12" width="64.28515625" style="31" bestFit="1" customWidth="1"/>
    <col min="13" max="16384" width="11.42578125" style="31"/>
  </cols>
  <sheetData>
    <row r="2" spans="1:12" ht="13.5" thickBot="1" x14ac:dyDescent="0.25"/>
    <row r="3" spans="1:12" ht="48" customHeight="1" thickBot="1" x14ac:dyDescent="0.25">
      <c r="A3" s="32" t="s">
        <v>33</v>
      </c>
      <c r="B3" s="33" t="s">
        <v>34</v>
      </c>
      <c r="C3" s="33" t="s">
        <v>35</v>
      </c>
      <c r="D3" s="33" t="s">
        <v>36</v>
      </c>
    </row>
    <row r="4" spans="1:12" ht="48" customHeight="1" thickBot="1" x14ac:dyDescent="0.25">
      <c r="A4" s="26" t="s">
        <v>37</v>
      </c>
      <c r="B4" s="27">
        <v>1</v>
      </c>
      <c r="C4" s="28" t="s">
        <v>38</v>
      </c>
      <c r="D4" s="34" t="s">
        <v>39</v>
      </c>
      <c r="H4" s="35" t="s">
        <v>40</v>
      </c>
    </row>
    <row r="5" spans="1:12" ht="48" customHeight="1" thickBot="1" x14ac:dyDescent="0.25">
      <c r="A5" s="26" t="s">
        <v>41</v>
      </c>
      <c r="B5" s="27">
        <v>2</v>
      </c>
      <c r="C5" s="28" t="s">
        <v>42</v>
      </c>
      <c r="D5" s="34" t="s">
        <v>43</v>
      </c>
    </row>
    <row r="6" spans="1:12" ht="48" customHeight="1" thickBot="1" x14ac:dyDescent="0.25">
      <c r="A6" s="26" t="s">
        <v>44</v>
      </c>
      <c r="B6" s="27">
        <v>3</v>
      </c>
      <c r="C6" s="28" t="s">
        <v>45</v>
      </c>
      <c r="D6" s="29" t="s">
        <v>46</v>
      </c>
      <c r="E6" s="36" t="s">
        <v>47</v>
      </c>
      <c r="F6" s="36" t="s">
        <v>64</v>
      </c>
    </row>
    <row r="7" spans="1:12" ht="48" customHeight="1" thickBot="1" x14ac:dyDescent="0.25">
      <c r="A7" s="54" t="s">
        <v>30</v>
      </c>
      <c r="B7" s="55">
        <v>4</v>
      </c>
      <c r="C7" s="56" t="s">
        <v>31</v>
      </c>
      <c r="D7" s="57" t="s">
        <v>32</v>
      </c>
      <c r="E7" s="58">
        <v>730000000</v>
      </c>
      <c r="F7" s="59">
        <v>3008.8</v>
      </c>
    </row>
    <row r="10" spans="1:12" ht="25.5" x14ac:dyDescent="0.2">
      <c r="A10" s="37" t="s">
        <v>48</v>
      </c>
      <c r="B10" s="37" t="s">
        <v>49</v>
      </c>
      <c r="C10" s="38" t="s">
        <v>86</v>
      </c>
      <c r="D10" s="38"/>
      <c r="E10" s="38"/>
      <c r="F10" s="38"/>
      <c r="G10" s="38"/>
      <c r="H10" s="38" t="s">
        <v>69</v>
      </c>
      <c r="I10" s="38" t="s">
        <v>53</v>
      </c>
      <c r="J10" s="38" t="s">
        <v>54</v>
      </c>
      <c r="K10" s="38"/>
    </row>
    <row r="11" spans="1:12" ht="15" hidden="1" x14ac:dyDescent="0.25">
      <c r="A11" s="39" t="s">
        <v>55</v>
      </c>
      <c r="B11" s="40">
        <v>250000000</v>
      </c>
      <c r="C11" s="41">
        <f>'[1]Anexo No. 4.1 - Cant. de obra'!F48</f>
        <v>128743133.39577943</v>
      </c>
      <c r="D11" s="41"/>
      <c r="E11" s="41">
        <f>'[1]Anexo No. 4.1 - Cant. de obra'!N48</f>
        <v>126163841.68899998</v>
      </c>
      <c r="F11" s="42">
        <f>'[1]Anexo No. 4.1 - Cant. de obra'!R48</f>
        <v>133496223.9750358</v>
      </c>
      <c r="G11" s="41">
        <f>'[1]Anexo No. 4.1 - Cant. de obra'!V48</f>
        <v>129977648.64050001</v>
      </c>
      <c r="H11" s="41">
        <f>(B11+C11+D11+E11+G11)/(4+1)</f>
        <v>126976924.74505587</v>
      </c>
      <c r="I11" s="41">
        <v>1</v>
      </c>
      <c r="J11" s="43">
        <f>H11*I11</f>
        <v>126976924.74505587</v>
      </c>
      <c r="K11" s="43" t="b">
        <v>1</v>
      </c>
    </row>
    <row r="12" spans="1:12" ht="15" hidden="1" x14ac:dyDescent="0.25">
      <c r="A12" s="39" t="s">
        <v>56</v>
      </c>
      <c r="B12" s="40">
        <v>250000000</v>
      </c>
      <c r="C12" s="41">
        <v>128743133.39577943</v>
      </c>
      <c r="D12" s="41"/>
      <c r="E12" s="41">
        <v>126163841.68899998</v>
      </c>
      <c r="F12" s="42">
        <v>133496223.9750358</v>
      </c>
      <c r="G12" s="41">
        <v>129977648.64050001</v>
      </c>
      <c r="H12" s="41">
        <f>(B12+C12+D12+E12+G12)/(4+1)</f>
        <v>126976924.74505587</v>
      </c>
      <c r="I12" s="44">
        <v>0.995</v>
      </c>
      <c r="J12" s="43">
        <f>H12*I12</f>
        <v>126342040.12133059</v>
      </c>
      <c r="K12" s="43" t="b">
        <v>1</v>
      </c>
    </row>
    <row r="13" spans="1:12" s="50" customFormat="1" ht="15" x14ac:dyDescent="0.25">
      <c r="A13" s="45" t="s">
        <v>31</v>
      </c>
      <c r="B13" s="46">
        <v>365000000</v>
      </c>
      <c r="C13" s="47">
        <v>360696785</v>
      </c>
      <c r="D13" s="47"/>
      <c r="E13" s="47">
        <v>0</v>
      </c>
      <c r="F13" s="48">
        <v>0</v>
      </c>
      <c r="G13" s="47">
        <v>0</v>
      </c>
      <c r="H13" s="47">
        <f>(B13+C13+D13+E13+G13)/(2)</f>
        <v>362848392.5</v>
      </c>
      <c r="I13" s="49">
        <v>1.0049999999999999</v>
      </c>
      <c r="J13" s="46">
        <f>H13*I13</f>
        <v>364662634.46249998</v>
      </c>
      <c r="K13" s="46" t="b">
        <v>1</v>
      </c>
    </row>
    <row r="14" spans="1:12" ht="15" hidden="1" x14ac:dyDescent="0.25">
      <c r="A14" s="39" t="s">
        <v>57</v>
      </c>
      <c r="B14" s="40">
        <v>250000000</v>
      </c>
      <c r="C14" s="41">
        <v>128743133.39577943</v>
      </c>
      <c r="D14" s="41"/>
      <c r="E14" s="41">
        <v>126163841.68899998</v>
      </c>
      <c r="F14" s="42">
        <v>133496223.9750358</v>
      </c>
      <c r="G14" s="41">
        <v>129977648.64050001</v>
      </c>
      <c r="H14" s="41">
        <f>(B14+C14+D14+E14+G14)/(4+1)</f>
        <v>126976924.74505587</v>
      </c>
      <c r="I14" s="41">
        <v>1</v>
      </c>
      <c r="J14" s="43">
        <f>H14*I14</f>
        <v>126976924.74505587</v>
      </c>
      <c r="K14" s="43" t="b">
        <v>1</v>
      </c>
      <c r="L14" s="40"/>
    </row>
    <row r="15" spans="1:12" ht="14.25" hidden="1" x14ac:dyDescent="0.2">
      <c r="A15" s="41" t="s">
        <v>58</v>
      </c>
      <c r="B15" s="41">
        <v>100</v>
      </c>
      <c r="C15" s="41">
        <f>(1-(ABS(C11-J$11)/J$11)^0.5)*100</f>
        <v>88.206068488970587</v>
      </c>
      <c r="D15" s="41"/>
      <c r="E15" s="41">
        <f>(1-(ABS(E11-$J$11)/$J$11)^0.5)*100</f>
        <v>91.997880123561131</v>
      </c>
      <c r="F15" s="41">
        <f>(1-(ABS(F11-$J$11)/$J$11)^0.5)*100*0</f>
        <v>0</v>
      </c>
      <c r="G15" s="41">
        <f>(1-(ABS(G11-$J$11)/$J$11)^0.5)*100</f>
        <v>84.627283574447446</v>
      </c>
    </row>
    <row r="16" spans="1:12" ht="14.25" hidden="1" x14ac:dyDescent="0.2">
      <c r="A16" s="41" t="s">
        <v>59</v>
      </c>
      <c r="B16" s="41"/>
      <c r="C16" s="41">
        <f>((1-(ABS(C12-$J$12)/$J$12))^0.5)*100</f>
        <v>99.045206568689224</v>
      </c>
      <c r="D16" s="41"/>
      <c r="E16" s="41">
        <f>((1-(ABS(E12-$J$12)/$J$12))^0.5)*100</f>
        <v>99.929452891824639</v>
      </c>
      <c r="F16" s="41">
        <f>((1-(ABS(F12-$J$12)/$J$12))^0.5)*100</f>
        <v>97.127466709453131</v>
      </c>
      <c r="G16" s="41">
        <f>((1-(ABS(G12-$J$12)/$J$12))^0.5)*100</f>
        <v>98.5507016396529</v>
      </c>
    </row>
    <row r="17" spans="1:12" ht="15" x14ac:dyDescent="0.25">
      <c r="A17" s="41" t="s">
        <v>80</v>
      </c>
      <c r="C17" s="41">
        <f>(1-(ABS(C13-$J$13)/$J$13)^0.5)*400</f>
        <v>358.28593905966721</v>
      </c>
      <c r="D17" s="41"/>
      <c r="E17" s="41">
        <f>((1-(ABS(E13-$J$13)/$J$13))^0.5)*100</f>
        <v>0</v>
      </c>
      <c r="F17" s="41">
        <f>((1-(ABS(F13-$J$13)/$J$13))^0.5)*100</f>
        <v>0</v>
      </c>
      <c r="G17" s="41">
        <f>((1-(ABS(G13-$J$13)/$J$13))^0.5)*100</f>
        <v>0</v>
      </c>
      <c r="L17" s="40">
        <f>(B11*C11*D11*E11*G11)^(1/5)</f>
        <v>0</v>
      </c>
    </row>
    <row r="18" spans="1:12" ht="14.25" hidden="1" x14ac:dyDescent="0.2">
      <c r="A18" s="41" t="s">
        <v>60</v>
      </c>
      <c r="C18" s="41">
        <f>((1-(ABS(C14-$J$14)/$J$14))^0.5)*100</f>
        <v>99.302080438997592</v>
      </c>
      <c r="D18" s="41"/>
      <c r="E18" s="41">
        <f>((1-(ABS(E14-$J$14)/$J$14))^0.5)*100</f>
        <v>99.679316196907678</v>
      </c>
      <c r="F18" s="41">
        <f>((1-(ABS(F14-$J$14)/$J$14))^0.5)*100</f>
        <v>97.399055772881852</v>
      </c>
      <c r="G18" s="41">
        <f>((1-(ABS(G14-$J$14)/$J$14))^0.5)*100</f>
        <v>98.811333305950015</v>
      </c>
    </row>
    <row r="19" spans="1:12" ht="14.25" x14ac:dyDescent="0.2">
      <c r="C19" s="41"/>
      <c r="H19" s="31" t="e">
        <f>ECONÓMICA</f>
        <v>#NAME?</v>
      </c>
    </row>
    <row r="23" spans="1:12" ht="25.5" x14ac:dyDescent="0.2">
      <c r="A23" s="36" t="s">
        <v>48</v>
      </c>
      <c r="B23" s="36" t="s">
        <v>49</v>
      </c>
      <c r="C23" s="36" t="s">
        <v>61</v>
      </c>
      <c r="D23" s="36" t="s">
        <v>62</v>
      </c>
      <c r="E23" s="36" t="s">
        <v>50</v>
      </c>
      <c r="F23" s="36" t="s">
        <v>51</v>
      </c>
      <c r="G23" s="36" t="s">
        <v>52</v>
      </c>
      <c r="H23" s="36" t="s">
        <v>63</v>
      </c>
      <c r="I23" s="36" t="s">
        <v>54</v>
      </c>
      <c r="K23" s="60">
        <f>(B24*C24*D24)^(1/3)</f>
        <v>0</v>
      </c>
    </row>
    <row r="24" spans="1:12" ht="15" x14ac:dyDescent="0.25">
      <c r="A24" s="51" t="str">
        <f t="shared" ref="A24:G24" si="0">+A13</f>
        <v>Media Geométrica</v>
      </c>
      <c r="B24" s="52"/>
      <c r="C24" s="52"/>
      <c r="D24" s="52">
        <f t="shared" si="0"/>
        <v>0</v>
      </c>
      <c r="E24" s="52">
        <f t="shared" si="0"/>
        <v>0</v>
      </c>
      <c r="F24" s="52">
        <f t="shared" si="0"/>
        <v>0</v>
      </c>
      <c r="G24" s="52">
        <f t="shared" si="0"/>
        <v>0</v>
      </c>
      <c r="H24" s="52">
        <f>I13</f>
        <v>1.0049999999999999</v>
      </c>
      <c r="I24" s="52">
        <f>J13</f>
        <v>364662634.46249998</v>
      </c>
    </row>
    <row r="25" spans="1:12" ht="15" x14ac:dyDescent="0.25">
      <c r="A25" s="53" t="str">
        <f>+A17</f>
        <v>Calificación de las propuestas media  gemométrica</v>
      </c>
      <c r="B25" s="52">
        <f>B13</f>
        <v>365000000</v>
      </c>
      <c r="C25" s="52">
        <f>C13</f>
        <v>360696785</v>
      </c>
      <c r="D25" s="52">
        <f>D19</f>
        <v>0</v>
      </c>
      <c r="E25" s="52">
        <f t="shared" ref="E25:H25" si="1">E17</f>
        <v>0</v>
      </c>
      <c r="F25" s="52">
        <f t="shared" si="1"/>
        <v>0</v>
      </c>
      <c r="G25" s="52">
        <f t="shared" si="1"/>
        <v>0</v>
      </c>
      <c r="H25" s="52">
        <f t="shared" si="1"/>
        <v>0</v>
      </c>
      <c r="I25" s="52"/>
    </row>
    <row r="31" spans="1:12" ht="15" x14ac:dyDescent="0.25">
      <c r="A31" s="70"/>
      <c r="B31" s="73"/>
      <c r="C31" s="73"/>
      <c r="D31" s="70"/>
    </row>
    <row r="32" spans="1:12" ht="15" x14ac:dyDescent="0.25">
      <c r="A32" s="79"/>
      <c r="B32" s="90"/>
      <c r="C32" s="90"/>
      <c r="D32" s="79"/>
    </row>
    <row r="33" spans="1:4" ht="15" x14ac:dyDescent="0.25">
      <c r="A33" s="80"/>
      <c r="B33" s="80"/>
      <c r="C33" s="80"/>
      <c r="D33" s="80"/>
    </row>
    <row r="42" spans="1:4" ht="15" x14ac:dyDescent="0.25">
      <c r="A42" s="67"/>
    </row>
    <row r="43" spans="1:4" ht="15" x14ac:dyDescent="0.25">
      <c r="A43" s="68"/>
    </row>
    <row r="44" spans="1:4" ht="15" x14ac:dyDescent="0.25">
      <c r="A44" s="67"/>
    </row>
  </sheetData>
  <sheetProtection algorithmName="SHA-512" hashValue="7dJZh+q2YBBr05K9jt+5HyH4EEbI7HjCycFEL9UsmNcErS/gU06NjuBxDTVkk+r7tgsdqKy7QqXOfw6u4ns3Fw==" saltValue="dt8OyBD5kI/RPegfHyx/QQ==" spinCount="100000" sheet="1" objects="1" scenarios="1"/>
  <mergeCells count="2">
    <mergeCell ref="A32:D32"/>
    <mergeCell ref="A33:D33"/>
  </mergeCells>
  <printOptions horizontalCentered="1" verticalCentered="1"/>
  <pageMargins left="0.70866141732283472" right="0.70866141732283472" top="0.74803149606299213" bottom="0.74803149606299213" header="0.31496062992125984" footer="0.31496062992125984"/>
  <pageSetup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44"/>
  <sheetViews>
    <sheetView topLeftCell="A4" workbookViewId="0">
      <selection activeCell="F13" sqref="F13 J13"/>
    </sheetView>
  </sheetViews>
  <sheetFormatPr baseColWidth="10" defaultRowHeight="12.75" x14ac:dyDescent="0.2"/>
  <cols>
    <col min="1" max="1" width="51.42578125" style="31" bestFit="1" customWidth="1"/>
    <col min="2" max="2" width="16.28515625" style="31" bestFit="1" customWidth="1"/>
    <col min="3" max="9" width="17.7109375" style="31" customWidth="1"/>
    <col min="10" max="10" width="14.85546875" style="31" bestFit="1" customWidth="1"/>
    <col min="11" max="11" width="31" style="31" customWidth="1"/>
    <col min="12" max="12" width="64.28515625" style="31" bestFit="1" customWidth="1"/>
    <col min="13" max="16384" width="11.42578125" style="31"/>
  </cols>
  <sheetData>
    <row r="2" spans="1:12" ht="13.5" thickBot="1" x14ac:dyDescent="0.25"/>
    <row r="3" spans="1:12" ht="48" customHeight="1" thickBot="1" x14ac:dyDescent="0.25">
      <c r="A3" s="32" t="s">
        <v>33</v>
      </c>
      <c r="B3" s="33" t="s">
        <v>34</v>
      </c>
      <c r="C3" s="33" t="s">
        <v>35</v>
      </c>
      <c r="D3" s="33" t="s">
        <v>36</v>
      </c>
    </row>
    <row r="4" spans="1:12" ht="48" customHeight="1" thickBot="1" x14ac:dyDescent="0.25">
      <c r="A4" s="26" t="s">
        <v>37</v>
      </c>
      <c r="B4" s="27">
        <v>1</v>
      </c>
      <c r="C4" s="28" t="s">
        <v>38</v>
      </c>
      <c r="D4" s="34" t="s">
        <v>39</v>
      </c>
      <c r="H4" s="35" t="s">
        <v>40</v>
      </c>
    </row>
    <row r="5" spans="1:12" ht="48" customHeight="1" thickBot="1" x14ac:dyDescent="0.25">
      <c r="A5" s="26" t="s">
        <v>41</v>
      </c>
      <c r="B5" s="27">
        <v>2</v>
      </c>
      <c r="C5" s="28" t="s">
        <v>42</v>
      </c>
      <c r="D5" s="34" t="s">
        <v>43</v>
      </c>
    </row>
    <row r="6" spans="1:12" ht="48" customHeight="1" thickBot="1" x14ac:dyDescent="0.25">
      <c r="A6" s="26" t="s">
        <v>44</v>
      </c>
      <c r="B6" s="27">
        <v>3</v>
      </c>
      <c r="C6" s="28" t="s">
        <v>45</v>
      </c>
      <c r="D6" s="29" t="s">
        <v>46</v>
      </c>
      <c r="E6" s="36" t="s">
        <v>47</v>
      </c>
      <c r="F6" s="36" t="s">
        <v>64</v>
      </c>
    </row>
    <row r="7" spans="1:12" ht="48" customHeight="1" thickBot="1" x14ac:dyDescent="0.25">
      <c r="A7" s="54" t="s">
        <v>30</v>
      </c>
      <c r="B7" s="55">
        <v>4</v>
      </c>
      <c r="C7" s="56" t="s">
        <v>31</v>
      </c>
      <c r="D7" s="57" t="s">
        <v>32</v>
      </c>
      <c r="E7" s="58">
        <v>730000000</v>
      </c>
      <c r="F7" s="59">
        <v>3008.8</v>
      </c>
    </row>
    <row r="10" spans="1:12" ht="25.5" x14ac:dyDescent="0.2">
      <c r="A10" s="37" t="s">
        <v>48</v>
      </c>
      <c r="B10" s="37" t="s">
        <v>49</v>
      </c>
      <c r="C10" s="38" t="s">
        <v>71</v>
      </c>
      <c r="D10" s="38" t="s">
        <v>79</v>
      </c>
      <c r="E10" s="38"/>
      <c r="F10" s="38"/>
      <c r="G10" s="38"/>
      <c r="H10" s="38" t="s">
        <v>69</v>
      </c>
      <c r="I10" s="38" t="s">
        <v>53</v>
      </c>
      <c r="J10" s="38" t="s">
        <v>54</v>
      </c>
      <c r="K10" s="38"/>
    </row>
    <row r="11" spans="1:12" ht="15" hidden="1" x14ac:dyDescent="0.25">
      <c r="A11" s="39" t="s">
        <v>55</v>
      </c>
      <c r="B11" s="40">
        <v>250000000</v>
      </c>
      <c r="C11" s="41">
        <f>'[1]Anexo No. 4.1 - Cant. de obra'!F48</f>
        <v>128743133.39577943</v>
      </c>
      <c r="D11" s="41">
        <f>'[1]Anexo No. 4.1 - Cant. de obra'!J48</f>
        <v>129218716.405</v>
      </c>
      <c r="E11" s="41">
        <f>'[1]Anexo No. 4.1 - Cant. de obra'!N48</f>
        <v>126163841.68899998</v>
      </c>
      <c r="F11" s="42">
        <f>'[1]Anexo No. 4.1 - Cant. de obra'!R48</f>
        <v>133496223.9750358</v>
      </c>
      <c r="G11" s="41">
        <f>'[1]Anexo No. 4.1 - Cant. de obra'!V48</f>
        <v>129977648.64050001</v>
      </c>
      <c r="H11" s="41">
        <f>(B11+C11+D11+E11+G11)/(4+1)</f>
        <v>152820668.0260559</v>
      </c>
      <c r="I11" s="41">
        <v>1</v>
      </c>
      <c r="J11" s="43">
        <f>H11*I11</f>
        <v>152820668.0260559</v>
      </c>
      <c r="K11" s="43" t="b">
        <v>1</v>
      </c>
    </row>
    <row r="12" spans="1:12" ht="15" hidden="1" x14ac:dyDescent="0.25">
      <c r="A12" s="39" t="s">
        <v>56</v>
      </c>
      <c r="B12" s="40">
        <v>250000000</v>
      </c>
      <c r="C12" s="41">
        <v>128743133.39577943</v>
      </c>
      <c r="D12" s="41">
        <v>129218716.405</v>
      </c>
      <c r="E12" s="41">
        <v>126163841.68899998</v>
      </c>
      <c r="F12" s="42">
        <v>133496223.9750358</v>
      </c>
      <c r="G12" s="41">
        <v>129977648.64050001</v>
      </c>
      <c r="H12" s="41">
        <f>(B12+C12+D12+E12+G12)/(4+1)</f>
        <v>152820668.0260559</v>
      </c>
      <c r="I12" s="44">
        <v>0.995</v>
      </c>
      <c r="J12" s="43">
        <f>H12*I12</f>
        <v>152056564.68592563</v>
      </c>
      <c r="K12" s="43" t="b">
        <v>1</v>
      </c>
    </row>
    <row r="13" spans="1:12" s="50" customFormat="1" ht="15" x14ac:dyDescent="0.25">
      <c r="A13" s="45" t="s">
        <v>31</v>
      </c>
      <c r="B13" s="46">
        <v>312000000</v>
      </c>
      <c r="C13" s="47">
        <v>305296254</v>
      </c>
      <c r="D13" s="47">
        <v>306411866</v>
      </c>
      <c r="E13" s="47">
        <v>0</v>
      </c>
      <c r="F13" s="48">
        <v>0</v>
      </c>
      <c r="G13" s="47">
        <v>0</v>
      </c>
      <c r="H13" s="47">
        <f>(B13+C13+D13+E13+G13)/(2+1)</f>
        <v>307902706.66666669</v>
      </c>
      <c r="I13" s="49">
        <v>1.0049999999999999</v>
      </c>
      <c r="J13" s="46">
        <f>H13*I13</f>
        <v>309442220.19999999</v>
      </c>
      <c r="K13" s="46" t="b">
        <v>1</v>
      </c>
    </row>
    <row r="14" spans="1:12" ht="15" hidden="1" x14ac:dyDescent="0.25">
      <c r="A14" s="39" t="s">
        <v>57</v>
      </c>
      <c r="B14" s="40">
        <v>250000000</v>
      </c>
      <c r="C14" s="41">
        <v>128743133.39577943</v>
      </c>
      <c r="D14" s="41">
        <v>129218716.405</v>
      </c>
      <c r="E14" s="41">
        <v>126163841.68899998</v>
      </c>
      <c r="F14" s="42">
        <v>133496223.9750358</v>
      </c>
      <c r="G14" s="41">
        <v>129977648.64050001</v>
      </c>
      <c r="H14" s="41">
        <f>(B14+C14+D14+E14+G14)/(4+1)</f>
        <v>152820668.0260559</v>
      </c>
      <c r="I14" s="41">
        <v>1</v>
      </c>
      <c r="J14" s="43">
        <f>H14*I14</f>
        <v>152820668.0260559</v>
      </c>
      <c r="K14" s="43" t="b">
        <v>1</v>
      </c>
      <c r="L14" s="40"/>
    </row>
    <row r="15" spans="1:12" ht="14.25" hidden="1" x14ac:dyDescent="0.2">
      <c r="A15" s="41" t="s">
        <v>58</v>
      </c>
      <c r="B15" s="41">
        <v>100</v>
      </c>
      <c r="C15" s="41">
        <f>(1-(ABS(C11-J$11)/J$11)^0.5)*100</f>
        <v>60.306905218579374</v>
      </c>
      <c r="D15" s="41">
        <f>(1-(ABS(D11-$J$11)/$J$11)^0.5)*100</f>
        <v>60.700872271314431</v>
      </c>
      <c r="E15" s="41">
        <f>(1-(ABS(E11-$J$11)/$J$11)^0.5)*100</f>
        <v>58.234933769678257</v>
      </c>
      <c r="F15" s="41">
        <f>(1-(ABS(F11-$J$11)/$J$11)^0.5)*100*0</f>
        <v>0</v>
      </c>
      <c r="G15" s="41">
        <f>(1-(ABS(G11-$J$11)/$J$11)^0.5)*100</f>
        <v>61.337876189429721</v>
      </c>
    </row>
    <row r="16" spans="1:12" ht="14.25" hidden="1" x14ac:dyDescent="0.2">
      <c r="A16" s="41" t="s">
        <v>59</v>
      </c>
      <c r="B16" s="41"/>
      <c r="C16" s="41">
        <f>((1-(ABS(C12-$J$12)/$J$12))^0.5)*100</f>
        <v>92.015173681362</v>
      </c>
      <c r="D16" s="41">
        <f>((1-(ABS(D12-$J$12)/$J$12))^0.5)*100</f>
        <v>92.184971141102423</v>
      </c>
      <c r="E16" s="41">
        <f>((1-(ABS(E12-$J$12)/$J$12))^0.5)*100</f>
        <v>91.088775752654755</v>
      </c>
      <c r="F16" s="41">
        <f>((1-(ABS(F12-$J$12)/$J$12))^0.5)*100</f>
        <v>93.69834144897338</v>
      </c>
      <c r="G16" s="41">
        <f>((1-(ABS(G12-$J$12)/$J$12))^0.5)*100</f>
        <v>92.455286938446562</v>
      </c>
    </row>
    <row r="17" spans="1:12" ht="15" x14ac:dyDescent="0.25">
      <c r="A17" s="41" t="s">
        <v>80</v>
      </c>
      <c r="C17" s="41">
        <f>(1-(ABS(C13-$J$13)/$J$13)^0.5)*400</f>
        <v>353.6997766843736</v>
      </c>
      <c r="D17" s="41">
        <f>(1-(ABS(D13-$J$13)/$J$13)^0.5)*400</f>
        <v>360.4162528412192</v>
      </c>
      <c r="E17" s="41">
        <f>((1-(ABS(E13-$J$13)/$J$13))^0.5)*100</f>
        <v>0</v>
      </c>
      <c r="F17" s="41">
        <f>((1-(ABS(F13-$J$13)/$J$13))^0.5)*100</f>
        <v>0</v>
      </c>
      <c r="G17" s="41">
        <f>((1-(ABS(G13-$J$13)/$J$13))^0.5)*100</f>
        <v>0</v>
      </c>
      <c r="L17" s="40">
        <f>(B11*C11*D11*E11*G11)^(1/5)</f>
        <v>146811006.95293888</v>
      </c>
    </row>
    <row r="18" spans="1:12" ht="14.25" hidden="1" x14ac:dyDescent="0.2">
      <c r="A18" s="41" t="s">
        <v>60</v>
      </c>
      <c r="C18" s="41">
        <f>((1-(ABS(C14-$J$14)/$J$14))^0.5)*100</f>
        <v>91.784847478617934</v>
      </c>
      <c r="D18" s="41">
        <f>((1-(ABS(D14-$J$14)/$J$14))^0.5)*100</f>
        <v>91.954219912761246</v>
      </c>
      <c r="E18" s="41">
        <f>((1-(ABS(E14-$J$14)/$J$14))^0.5)*100</f>
        <v>90.860768446986171</v>
      </c>
      <c r="F18" s="41">
        <f>((1-(ABS(F14-$J$14)/$J$14))^0.5)*100</f>
        <v>93.463802053720045</v>
      </c>
      <c r="G18" s="41">
        <f>((1-(ABS(G14-$J$14)/$J$14))^0.5)*100</f>
        <v>92.223859073756699</v>
      </c>
    </row>
    <row r="19" spans="1:12" x14ac:dyDescent="0.2">
      <c r="C19" s="31">
        <f>(1-(ABS(C24-K$23)/K$23)^0.5)*400</f>
        <v>363.29495036138979</v>
      </c>
      <c r="D19" s="31">
        <f>(1-(ABS(D24-K$23)/K$23)^0.5)*400</f>
        <v>372.29598141968074</v>
      </c>
      <c r="H19" s="31" t="e">
        <f>ECONÓMICA</f>
        <v>#NAME?</v>
      </c>
    </row>
    <row r="23" spans="1:12" ht="25.5" x14ac:dyDescent="0.2">
      <c r="A23" s="36" t="s">
        <v>48</v>
      </c>
      <c r="B23" s="36" t="s">
        <v>49</v>
      </c>
      <c r="C23" s="36" t="s">
        <v>61</v>
      </c>
      <c r="D23" s="36" t="s">
        <v>62</v>
      </c>
      <c r="E23" s="36" t="s">
        <v>50</v>
      </c>
      <c r="F23" s="36" t="s">
        <v>51</v>
      </c>
      <c r="G23" s="36" t="s">
        <v>52</v>
      </c>
      <c r="H23" s="36" t="s">
        <v>63</v>
      </c>
      <c r="I23" s="36" t="s">
        <v>54</v>
      </c>
      <c r="K23" s="60">
        <f>(B24*C24*D24)^(1/3)</f>
        <v>307888794.39440656</v>
      </c>
    </row>
    <row r="24" spans="1:12" ht="15" x14ac:dyDescent="0.25">
      <c r="A24" s="51" t="str">
        <f t="shared" ref="A24:G24" si="0">+A13</f>
        <v>Media Geométrica</v>
      </c>
      <c r="B24" s="52">
        <f t="shared" si="0"/>
        <v>312000000</v>
      </c>
      <c r="C24" s="52">
        <f t="shared" si="0"/>
        <v>305296254</v>
      </c>
      <c r="D24" s="52">
        <f t="shared" si="0"/>
        <v>306411866</v>
      </c>
      <c r="E24" s="52">
        <f t="shared" si="0"/>
        <v>0</v>
      </c>
      <c r="F24" s="52">
        <f t="shared" si="0"/>
        <v>0</v>
      </c>
      <c r="G24" s="52">
        <f t="shared" si="0"/>
        <v>0</v>
      </c>
      <c r="H24" s="52">
        <f>I13</f>
        <v>1.0049999999999999</v>
      </c>
      <c r="I24" s="52">
        <f>J13</f>
        <v>309442220.19999999</v>
      </c>
    </row>
    <row r="25" spans="1:12" ht="15" x14ac:dyDescent="0.25">
      <c r="A25" s="53" t="str">
        <f>+A17</f>
        <v>Calificación de las propuestas media  gemométrica</v>
      </c>
      <c r="B25" s="52">
        <v>100</v>
      </c>
      <c r="C25" s="52">
        <f>C19</f>
        <v>363.29495036138979</v>
      </c>
      <c r="D25" s="52">
        <f>D19</f>
        <v>372.29598141968074</v>
      </c>
      <c r="E25" s="52">
        <f t="shared" ref="E25:H25" si="1">E17</f>
        <v>0</v>
      </c>
      <c r="F25" s="52">
        <f t="shared" si="1"/>
        <v>0</v>
      </c>
      <c r="G25" s="52">
        <f t="shared" si="1"/>
        <v>0</v>
      </c>
      <c r="H25" s="52">
        <f t="shared" si="1"/>
        <v>0</v>
      </c>
      <c r="I25" s="52"/>
    </row>
    <row r="31" spans="1:12" ht="15" x14ac:dyDescent="0.25">
      <c r="A31" s="79"/>
      <c r="B31" s="90"/>
      <c r="C31" s="90"/>
      <c r="D31" s="79"/>
    </row>
    <row r="32" spans="1:12" ht="15" x14ac:dyDescent="0.25">
      <c r="A32" s="80"/>
      <c r="B32" s="80"/>
      <c r="C32" s="80"/>
      <c r="D32" s="80"/>
    </row>
    <row r="42" spans="1:1" ht="15" x14ac:dyDescent="0.25">
      <c r="A42"/>
    </row>
    <row r="43" spans="1:1" ht="15" x14ac:dyDescent="0.25">
      <c r="A43" s="1"/>
    </row>
    <row r="44" spans="1:1" ht="15" x14ac:dyDescent="0.25">
      <c r="A44"/>
    </row>
  </sheetData>
  <sheetProtection algorithmName="SHA-512" hashValue="/HyORo/Wb8EdJDH3xzhEmuhIrzgqQ03Y88HDvMYs+7hsEAQR3t6EZbdcL4uKmms66ch2UeMoWr/eIvqDrUfyKA==" saltValue="n0qfDub43gAPhmQ02brSoQ==" spinCount="100000" sheet="1" objects="1" scenarios="1"/>
  <mergeCells count="2">
    <mergeCell ref="A31:D31"/>
    <mergeCell ref="A32:D32"/>
  </mergeCells>
  <printOptions horizontalCentered="1" verticalCentered="1"/>
  <pageMargins left="0.70866141732283472" right="0.70866141732283472" top="0.74803149606299213" bottom="0.74803149606299213" header="0.31496062992125984" footer="0.31496062992125984"/>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CALIFICACIONES</vt:lpstr>
      <vt:lpstr>ECONÓMICA BLOQUE 1</vt:lpstr>
      <vt:lpstr>ECONÓMICA BLOQUE 2-</vt:lpstr>
      <vt:lpstr>ECONÓMICA BLOQUE 3</vt:lpstr>
      <vt:lpstr>ECONÓMICA BLOQUE 4</vt:lpstr>
      <vt:lpstr>'ECONÓMICA BLOQUE 1'!Área_de_impresión</vt:lpstr>
      <vt:lpstr>'ECONÓMICA BLOQUE 2-'!Área_de_impresión</vt:lpstr>
      <vt:lpstr>'ECONÓMICA BLOQUE 3'!Área_de_impresión</vt:lpstr>
      <vt:lpstr>'ECONÓMICA BLOQUE 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Coy</dc:creator>
  <cp:lastModifiedBy>Diego Fernando Rojas Espinosa</cp:lastModifiedBy>
  <cp:lastPrinted>2017-12-01T18:27:41Z</cp:lastPrinted>
  <dcterms:created xsi:type="dcterms:W3CDTF">2017-11-03T13:46:18Z</dcterms:created>
  <dcterms:modified xsi:type="dcterms:W3CDTF">2017-12-01T19:42:58Z</dcterms:modified>
</cp:coreProperties>
</file>