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RVICIOS TECNOLOGICOS\EJERCICIOS AE\AE OUTSOURCING TI\TO-BE\Estudio previo - trabajo\Terminos\"/>
    </mc:Choice>
  </mc:AlternateContent>
  <bookViews>
    <workbookView xWindow="0" yWindow="0" windowWidth="20490" windowHeight="7665" tabRatio="905" activeTab="5"/>
  </bookViews>
  <sheets>
    <sheet name="Indice" sheetId="15" r:id="rId1"/>
    <sheet name="EMR " sheetId="1" state="hidden" r:id="rId2"/>
    <sheet name="CostoProductosServicio" sheetId="2" r:id="rId3"/>
    <sheet name="OtrosCostos" sheetId="3" r:id="rId4"/>
    <sheet name="CostoMigración" sheetId="14" r:id="rId5"/>
    <sheet name="TotalCostos" sheetId="4" r:id="rId6"/>
  </sheets>
  <definedNames>
    <definedName name="_xlnm.Print_Area" localSheetId="2">CostoProductosServicio!$A$1:$I$98</definedName>
    <definedName name="_xlnm.Print_Area" localSheetId="1">'EMR '!$A$1:$G$540</definedName>
    <definedName name="_xlnm.Print_Area" localSheetId="3">OtrosCostos!$A$1:$H$25</definedName>
    <definedName name="_xlnm.Print_Area" localSheetId="5">TotalCostos!$A$1:$J$38</definedName>
    <definedName name="Z_77337186_7B91_4AA7_8A9B_A289906DCABD_.wvu.PrintArea" localSheetId="2" hidden="1">CostoProductosServicio!$A$1:$I$98</definedName>
    <definedName name="Z_77337186_7B91_4AA7_8A9B_A289906DCABD_.wvu.PrintArea" localSheetId="1" hidden="1">'EMR '!$A$1:$G$540</definedName>
    <definedName name="Z_77337186_7B91_4AA7_8A9B_A289906DCABD_.wvu.PrintArea" localSheetId="3" hidden="1">OtrosCostos!$A$1:$H$25</definedName>
    <definedName name="Z_77337186_7B91_4AA7_8A9B_A289906DCABD_.wvu.PrintArea" localSheetId="5" hidden="1">TotalCostos!$A$1:$H$33</definedName>
  </definedNames>
  <calcPr calcId="162913"/>
  <customWorkbookViews>
    <customWorkbookView name="Jennifer Dahana Gutierrez Luna - Vista personalizada" guid="{77337186-7B91-4AA7-8A9B-A289906DCABD}" mergeInterval="0" personalView="1" maximized="1" xWindow="-8" yWindow="-8" windowWidth="1382" windowHeight="744" tabRatio="905" activeSheetId="10"/>
    <customWorkbookView name="John Henry Osorio Perea - Vista personalizada" guid="{B344FB07-4E4E-4356-8360-9C856BDF4D28}" mergeInterval="0" personalView="1" maximized="1" xWindow="-8" yWindow="-8" windowWidth="1936" windowHeight="1056" tabRatio="941" activeSheetId="1"/>
  </customWorkbookViews>
</workbook>
</file>

<file path=xl/calcChain.xml><?xml version="1.0" encoding="utf-8"?>
<calcChain xmlns="http://schemas.openxmlformats.org/spreadsheetml/2006/main">
  <c r="A6" i="4" l="1"/>
  <c r="A6" i="14"/>
  <c r="A6" i="3"/>
  <c r="C22" i="3"/>
  <c r="F42" i="2" l="1"/>
  <c r="I11" i="4"/>
  <c r="B11" i="4"/>
  <c r="A11" i="4"/>
  <c r="G17" i="4" l="1"/>
  <c r="B16" i="4" l="1"/>
  <c r="A16" i="4"/>
  <c r="G12" i="14"/>
  <c r="H12" i="14" s="1"/>
  <c r="G13" i="14"/>
  <c r="G14" i="14"/>
  <c r="H14" i="14" s="1"/>
  <c r="G11" i="14"/>
  <c r="H11" i="14" s="1"/>
  <c r="B15" i="4"/>
  <c r="A15" i="4"/>
  <c r="E10" i="14"/>
  <c r="G10" i="14" l="1"/>
  <c r="H10" i="14" s="1"/>
  <c r="E16" i="4" s="1"/>
  <c r="G16" i="4" s="1"/>
  <c r="H13" i="14"/>
  <c r="H15" i="14" s="1"/>
  <c r="E18" i="4" l="1"/>
  <c r="C23" i="4"/>
  <c r="G12" i="3"/>
  <c r="H12" i="3" s="1"/>
  <c r="G15" i="3"/>
  <c r="H15" i="3" s="1"/>
  <c r="G16" i="3"/>
  <c r="H16" i="3" s="1"/>
  <c r="G17" i="3"/>
  <c r="H17" i="3" s="1"/>
  <c r="G11" i="3"/>
  <c r="H11" i="3" s="1"/>
  <c r="C32" i="2" l="1"/>
  <c r="F89" i="2" l="1"/>
  <c r="C85" i="2"/>
  <c r="D85" i="2"/>
  <c r="H85" i="2" s="1"/>
  <c r="B85" i="2"/>
  <c r="H70" i="2"/>
  <c r="I70" i="2" s="1"/>
  <c r="H66" i="2"/>
  <c r="I66" i="2"/>
  <c r="F60" i="2"/>
  <c r="D63" i="2"/>
  <c r="H63" i="2" s="1"/>
  <c r="I63" i="2" s="1"/>
  <c r="C63" i="2"/>
  <c r="B63" i="2"/>
  <c r="F41" i="2"/>
  <c r="F33" i="2"/>
  <c r="F28" i="2"/>
  <c r="D54" i="2"/>
  <c r="H54" i="2" s="1"/>
  <c r="I54" i="2" s="1"/>
  <c r="D53" i="2"/>
  <c r="H53" i="2" s="1"/>
  <c r="D51" i="2"/>
  <c r="D58" i="2"/>
  <c r="C58" i="2"/>
  <c r="D62" i="2"/>
  <c r="C62" i="2"/>
  <c r="C61" i="2"/>
  <c r="I85" i="2" l="1"/>
  <c r="H52" i="2"/>
  <c r="I53" i="2"/>
  <c r="A89" i="2" l="1"/>
  <c r="D87" i="2"/>
  <c r="C87" i="2"/>
  <c r="B87" i="2"/>
  <c r="D86" i="2" l="1"/>
  <c r="B73" i="2" l="1"/>
  <c r="B74" i="2"/>
  <c r="B75" i="2"/>
  <c r="B76" i="2"/>
  <c r="B77" i="2"/>
  <c r="B78" i="2"/>
  <c r="B72" i="2"/>
  <c r="A72" i="2" l="1"/>
  <c r="B71" i="2"/>
  <c r="A71" i="2"/>
  <c r="E488" i="1"/>
  <c r="C70" i="2"/>
  <c r="C69" i="2"/>
  <c r="B70" i="2"/>
  <c r="B69" i="2"/>
  <c r="A70" i="2"/>
  <c r="A69" i="2"/>
  <c r="B68" i="2"/>
  <c r="A68" i="2"/>
  <c r="E477" i="1"/>
  <c r="E465" i="1" l="1"/>
  <c r="E471" i="1"/>
  <c r="A53" i="2"/>
  <c r="B52" i="2"/>
  <c r="A52" i="2"/>
  <c r="F38" i="2"/>
  <c r="F36" i="2"/>
  <c r="A28" i="2"/>
  <c r="B28" i="2"/>
  <c r="D382" i="1"/>
  <c r="D381" i="1" s="1"/>
  <c r="D43" i="2" s="1"/>
  <c r="D363" i="1"/>
  <c r="D354" i="1"/>
  <c r="D312" i="1"/>
  <c r="D228" i="1"/>
  <c r="B53" i="2"/>
  <c r="C50" i="2"/>
  <c r="I52" i="2"/>
  <c r="F52" i="2"/>
  <c r="F11" i="2"/>
  <c r="F46" i="2"/>
  <c r="F49" i="2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69" i="2"/>
  <c r="H62" i="2"/>
  <c r="H58" i="2"/>
  <c r="I58" i="2" s="1"/>
  <c r="H48" i="2"/>
  <c r="I48" i="2" s="1"/>
  <c r="A14" i="4"/>
  <c r="A13" i="4"/>
  <c r="A12" i="4"/>
  <c r="B13" i="4"/>
  <c r="B44" i="2"/>
  <c r="B12" i="4" s="1"/>
  <c r="I69" i="2" l="1"/>
  <c r="H68" i="2"/>
  <c r="I62" i="2"/>
  <c r="F27" i="2"/>
  <c r="F45" i="2"/>
  <c r="H71" i="2"/>
  <c r="F68" i="2" l="1"/>
  <c r="I68" i="2"/>
  <c r="F81" i="2" l="1"/>
  <c r="F86" i="2"/>
  <c r="I71" i="2" l="1"/>
  <c r="F13" i="4" s="1"/>
  <c r="G13" i="4" s="1"/>
  <c r="F56" i="2" l="1"/>
  <c r="F24" i="2"/>
  <c r="F10" i="2" s="1"/>
  <c r="B62" i="2" l="1"/>
  <c r="A62" i="2"/>
  <c r="B38" i="2"/>
  <c r="A40" i="2"/>
  <c r="D528" i="1"/>
  <c r="D527" i="1" s="1"/>
  <c r="D84" i="2"/>
  <c r="D83" i="2"/>
  <c r="D82" i="2"/>
  <c r="H82" i="2" l="1"/>
  <c r="I82" i="2" s="1"/>
  <c r="H87" i="2"/>
  <c r="H86" i="2" s="1"/>
  <c r="H83" i="2"/>
  <c r="I83" i="2" s="1"/>
  <c r="H84" i="2"/>
  <c r="I84" i="2" s="1"/>
  <c r="D81" i="2"/>
  <c r="D489" i="1"/>
  <c r="A61" i="2"/>
  <c r="A58" i="2"/>
  <c r="I87" i="2" l="1"/>
  <c r="I86" i="2" s="1"/>
  <c r="H81" i="2"/>
  <c r="I81" i="2"/>
  <c r="B58" i="2"/>
  <c r="C51" i="2"/>
  <c r="C48" i="2"/>
  <c r="C47" i="2"/>
  <c r="H80" i="2" l="1"/>
  <c r="I80" i="2"/>
  <c r="B10" i="2"/>
  <c r="B9" i="4" s="1"/>
  <c r="D67" i="2" l="1"/>
  <c r="D65" i="2"/>
  <c r="D61" i="2"/>
  <c r="B60" i="2"/>
  <c r="D57" i="2"/>
  <c r="H57" i="2" s="1"/>
  <c r="I57" i="2" s="1"/>
  <c r="D59" i="2"/>
  <c r="H59" i="2" s="1"/>
  <c r="H61" i="2" l="1"/>
  <c r="H60" i="2" s="1"/>
  <c r="H65" i="2"/>
  <c r="H67" i="2"/>
  <c r="I67" i="2" s="1"/>
  <c r="D50" i="2"/>
  <c r="D47" i="2"/>
  <c r="I65" i="2" l="1"/>
  <c r="I64" i="2" s="1"/>
  <c r="H64" i="2"/>
  <c r="I61" i="2"/>
  <c r="I60" i="2" s="1"/>
  <c r="H56" i="2"/>
  <c r="I59" i="2"/>
  <c r="I56" i="2" s="1"/>
  <c r="H50" i="2"/>
  <c r="I50" i="2" s="1"/>
  <c r="H51" i="2"/>
  <c r="I51" i="2" s="1"/>
  <c r="H47" i="2"/>
  <c r="I47" i="2" s="1"/>
  <c r="H55" i="2" l="1"/>
  <c r="I55" i="2"/>
  <c r="I46" i="2"/>
  <c r="H46" i="2"/>
  <c r="I49" i="2"/>
  <c r="H49" i="2"/>
  <c r="H45" i="2" l="1"/>
  <c r="H44" i="2" s="1"/>
  <c r="I45" i="2"/>
  <c r="D90" i="2"/>
  <c r="A90" i="2"/>
  <c r="B90" i="2"/>
  <c r="C90" i="2"/>
  <c r="B89" i="2"/>
  <c r="A88" i="2"/>
  <c r="B88" i="2"/>
  <c r="A86" i="2"/>
  <c r="B86" i="2"/>
  <c r="A87" i="2"/>
  <c r="A82" i="2"/>
  <c r="B82" i="2"/>
  <c r="A83" i="2"/>
  <c r="B83" i="2"/>
  <c r="A84" i="2"/>
  <c r="B84" i="2"/>
  <c r="C84" i="2"/>
  <c r="C83" i="2"/>
  <c r="C82" i="2"/>
  <c r="A81" i="2"/>
  <c r="A80" i="2"/>
  <c r="B80" i="2"/>
  <c r="B81" i="2"/>
  <c r="B79" i="2"/>
  <c r="B14" i="4" s="1"/>
  <c r="A66" i="2"/>
  <c r="I44" i="2" l="1"/>
  <c r="F12" i="4" s="1"/>
  <c r="G12" i="4" s="1"/>
  <c r="H90" i="2"/>
  <c r="D89" i="2"/>
  <c r="D88" i="2" s="1"/>
  <c r="A38" i="2"/>
  <c r="A10" i="2"/>
  <c r="A9" i="4" s="1"/>
  <c r="H89" i="2" l="1"/>
  <c r="H88" i="2" s="1"/>
  <c r="H79" i="2" s="1"/>
  <c r="I90" i="2"/>
  <c r="I89" i="2" s="1"/>
  <c r="I88" i="2" s="1"/>
  <c r="I79" i="2" s="1"/>
  <c r="F14" i="4" s="1"/>
  <c r="G14" i="4" s="1"/>
  <c r="F80" i="2"/>
  <c r="F79" i="2" l="1"/>
  <c r="A67" i="2"/>
  <c r="B67" i="2"/>
  <c r="C67" i="2"/>
  <c r="B66" i="2"/>
  <c r="F66" i="2"/>
  <c r="A65" i="2"/>
  <c r="B65" i="2"/>
  <c r="C65" i="2"/>
  <c r="A64" i="2"/>
  <c r="B64" i="2"/>
  <c r="B61" i="2"/>
  <c r="A60" i="2"/>
  <c r="A57" i="2"/>
  <c r="B57" i="2"/>
  <c r="A59" i="2"/>
  <c r="B59" i="2"/>
  <c r="C59" i="2"/>
  <c r="C57" i="2"/>
  <c r="A56" i="2"/>
  <c r="B56" i="2"/>
  <c r="A55" i="2"/>
  <c r="B55" i="2"/>
  <c r="A359" i="1" l="1"/>
  <c r="A46" i="2" l="1"/>
  <c r="A45" i="2"/>
  <c r="A42" i="2"/>
  <c r="B42" i="2"/>
  <c r="A36" i="2"/>
  <c r="B36" i="2"/>
  <c r="A33" i="2"/>
  <c r="B33" i="2"/>
  <c r="A27" i="2"/>
  <c r="A10" i="4" s="1"/>
  <c r="B27" i="2"/>
  <c r="B10" i="4" s="1"/>
  <c r="A24" i="2"/>
  <c r="B24" i="2"/>
  <c r="A11" i="2"/>
  <c r="B11" i="2"/>
  <c r="A12" i="2"/>
  <c r="A13" i="2"/>
  <c r="A14" i="2"/>
  <c r="A15" i="2"/>
  <c r="A16" i="2"/>
  <c r="A17" i="2"/>
  <c r="A18" i="2"/>
  <c r="A19" i="2"/>
  <c r="A20" i="2"/>
  <c r="A21" i="2"/>
  <c r="A22" i="2"/>
  <c r="A23" i="2"/>
  <c r="B23" i="2"/>
  <c r="B22" i="2"/>
  <c r="B21" i="2"/>
  <c r="B20" i="2"/>
  <c r="B19" i="2"/>
  <c r="B18" i="2"/>
  <c r="B17" i="2"/>
  <c r="B16" i="2"/>
  <c r="B15" i="2"/>
  <c r="B14" i="2"/>
  <c r="B13" i="2"/>
  <c r="B12" i="2"/>
  <c r="A25" i="2"/>
  <c r="A26" i="2"/>
  <c r="B25" i="2"/>
  <c r="B26" i="2"/>
  <c r="A29" i="2"/>
  <c r="A30" i="2"/>
  <c r="A31" i="2"/>
  <c r="A32" i="2"/>
  <c r="B29" i="2"/>
  <c r="B30" i="2"/>
  <c r="B31" i="2"/>
  <c r="B32" i="2"/>
  <c r="A34" i="2"/>
  <c r="B34" i="2"/>
  <c r="A35" i="2"/>
  <c r="B35" i="2"/>
  <c r="B37" i="2"/>
  <c r="A43" i="2"/>
  <c r="A39" i="2"/>
  <c r="B43" i="2"/>
  <c r="B39" i="2"/>
  <c r="B40" i="2"/>
  <c r="A47" i="2"/>
  <c r="A50" i="2"/>
  <c r="F64" i="2"/>
  <c r="F55" i="2" s="1"/>
  <c r="B50" i="2"/>
  <c r="A49" i="2"/>
  <c r="B49" i="2"/>
  <c r="B47" i="2"/>
  <c r="B46" i="2"/>
  <c r="B45" i="2"/>
  <c r="F44" i="2" l="1"/>
  <c r="A385" i="1" l="1"/>
  <c r="A386" i="1" s="1"/>
  <c r="A387" i="1" s="1"/>
  <c r="A388" i="1" s="1"/>
  <c r="A389" i="1" s="1"/>
  <c r="A390" i="1" s="1"/>
  <c r="A391" i="1" s="1"/>
  <c r="A392" i="1" s="1"/>
  <c r="A393" i="1" s="1"/>
  <c r="A394" i="1" s="1"/>
  <c r="A357" i="1"/>
  <c r="A337" i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15" i="1"/>
  <c r="A316" i="1" s="1"/>
  <c r="A317" i="1" s="1"/>
  <c r="A278" i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318" i="1" l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48" i="1"/>
  <c r="A349" i="1" s="1"/>
  <c r="A350" i="1" s="1"/>
  <c r="A351" i="1" s="1"/>
  <c r="A352" i="1" s="1"/>
  <c r="A353" i="1" s="1"/>
  <c r="C43" i="2"/>
  <c r="C39" i="2"/>
  <c r="C40" i="2"/>
  <c r="C37" i="2"/>
  <c r="C35" i="2"/>
  <c r="D35" i="2"/>
  <c r="C34" i="2"/>
  <c r="C29" i="2"/>
  <c r="C30" i="2"/>
  <c r="C31" i="2"/>
  <c r="C26" i="2"/>
  <c r="C25" i="2"/>
  <c r="C23" i="2"/>
  <c r="C22" i="2"/>
  <c r="C21" i="2"/>
  <c r="C20" i="2"/>
  <c r="C19" i="2"/>
  <c r="C18" i="2"/>
  <c r="C17" i="2"/>
  <c r="C16" i="2"/>
  <c r="C15" i="2"/>
  <c r="C14" i="2"/>
  <c r="C13" i="2"/>
  <c r="C12" i="2"/>
  <c r="D32" i="2"/>
  <c r="D31" i="2"/>
  <c r="H32" i="2" l="1"/>
  <c r="I32" i="2" s="1"/>
  <c r="H35" i="2"/>
  <c r="I35" i="2" s="1"/>
  <c r="H31" i="2"/>
  <c r="I31" i="2" s="1"/>
  <c r="D14" i="3" l="1"/>
  <c r="G14" i="3" s="1"/>
  <c r="H14" i="3" s="1"/>
  <c r="D13" i="3"/>
  <c r="G13" i="3" l="1"/>
  <c r="G18" i="3" s="1"/>
  <c r="H13" i="3" l="1"/>
  <c r="H18" i="3" s="1"/>
  <c r="F15" i="4" s="1"/>
  <c r="G15" i="4" s="1"/>
  <c r="D40" i="2"/>
  <c r="D39" i="2"/>
  <c r="D37" i="2"/>
  <c r="D34" i="2"/>
  <c r="D30" i="2"/>
  <c r="D29" i="2"/>
  <c r="D33" i="2" l="1"/>
  <c r="D36" i="2"/>
  <c r="D38" i="2"/>
  <c r="H43" i="2"/>
  <c r="H42" i="2" s="1"/>
  <c r="H41" i="2" s="1"/>
  <c r="D42" i="2"/>
  <c r="D41" i="2" s="1"/>
  <c r="D28" i="2"/>
  <c r="H30" i="2"/>
  <c r="I30" i="2" s="1"/>
  <c r="H39" i="2"/>
  <c r="I39" i="2" s="1"/>
  <c r="H34" i="2"/>
  <c r="H33" i="2" s="1"/>
  <c r="H40" i="2"/>
  <c r="I40" i="2" s="1"/>
  <c r="H37" i="2"/>
  <c r="H36" i="2" s="1"/>
  <c r="H29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H28" i="2" l="1"/>
  <c r="I34" i="2"/>
  <c r="I33" i="2" s="1"/>
  <c r="I43" i="2"/>
  <c r="I42" i="2" s="1"/>
  <c r="I41" i="2" s="1"/>
  <c r="F11" i="4" s="1"/>
  <c r="G11" i="4" s="1"/>
  <c r="I37" i="2"/>
  <c r="I36" i="2" s="1"/>
  <c r="I29" i="2"/>
  <c r="I28" i="2" s="1"/>
  <c r="D27" i="2"/>
  <c r="H38" i="2"/>
  <c r="H16" i="2"/>
  <c r="I16" i="2" s="1"/>
  <c r="H17" i="2"/>
  <c r="I17" i="2" s="1"/>
  <c r="H26" i="2"/>
  <c r="I26" i="2" s="1"/>
  <c r="I38" i="2"/>
  <c r="H14" i="2"/>
  <c r="I14" i="2" s="1"/>
  <c r="H18" i="2"/>
  <c r="I18" i="2" s="1"/>
  <c r="H22" i="2"/>
  <c r="I22" i="2" s="1"/>
  <c r="H20" i="2"/>
  <c r="I20" i="2" s="1"/>
  <c r="H25" i="2"/>
  <c r="I25" i="2" s="1"/>
  <c r="H13" i="2"/>
  <c r="I13" i="2" s="1"/>
  <c r="H21" i="2"/>
  <c r="I21" i="2" s="1"/>
  <c r="H15" i="2"/>
  <c r="I15" i="2" s="1"/>
  <c r="H19" i="2"/>
  <c r="I19" i="2" s="1"/>
  <c r="H23" i="2"/>
  <c r="I23" i="2" s="1"/>
  <c r="H12" i="2"/>
  <c r="J11" i="4" l="1"/>
  <c r="H27" i="2"/>
  <c r="I27" i="2"/>
  <c r="H24" i="2"/>
  <c r="H11" i="2"/>
  <c r="I24" i="2"/>
  <c r="I12" i="2"/>
  <c r="I11" i="2" s="1"/>
  <c r="A373" i="1"/>
  <c r="A374" i="1" s="1"/>
  <c r="A375" i="1" s="1"/>
  <c r="A376" i="1" s="1"/>
  <c r="A377" i="1" s="1"/>
  <c r="A378" i="1" s="1"/>
  <c r="A379" i="1" s="1"/>
  <c r="A380" i="1" s="1"/>
  <c r="A366" i="1"/>
  <c r="A367" i="1" s="1"/>
  <c r="A368" i="1" s="1"/>
  <c r="A369" i="1" s="1"/>
  <c r="A370" i="1" s="1"/>
  <c r="F10" i="4" l="1"/>
  <c r="G10" i="4" s="1"/>
  <c r="I10" i="2"/>
  <c r="H10" i="2"/>
  <c r="H91" i="2" s="1"/>
  <c r="A140" i="1" l="1"/>
  <c r="A128" i="1"/>
  <c r="D11" i="2" l="1"/>
  <c r="D10" i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03" i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190" i="1"/>
  <c r="A191" i="1" s="1"/>
  <c r="A192" i="1" s="1"/>
  <c r="A193" i="1" s="1"/>
  <c r="A194" i="1" s="1"/>
  <c r="A178" i="1"/>
  <c r="A179" i="1" s="1"/>
  <c r="A180" i="1" s="1"/>
  <c r="A181" i="1" s="1"/>
  <c r="A182" i="1" s="1"/>
  <c r="A183" i="1" s="1"/>
  <c r="A184" i="1" s="1"/>
  <c r="A185" i="1" s="1"/>
  <c r="A186" i="1" s="1"/>
  <c r="A187" i="1" s="1"/>
  <c r="A167" i="1"/>
  <c r="A168" i="1" s="1"/>
  <c r="A169" i="1" s="1"/>
  <c r="A170" i="1" s="1"/>
  <c r="A156" i="1"/>
  <c r="A157" i="1" s="1"/>
  <c r="A158" i="1" s="1"/>
  <c r="A159" i="1" s="1"/>
  <c r="A143" i="1"/>
  <c r="A144" i="1" s="1"/>
  <c r="A145" i="1" s="1"/>
  <c r="A146" i="1" s="1"/>
  <c r="A147" i="1" s="1"/>
  <c r="A148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150" i="1" l="1"/>
  <c r="A151" i="1" s="1"/>
  <c r="A152" i="1" s="1"/>
  <c r="A153" i="1" s="1"/>
  <c r="A116" i="1"/>
  <c r="A117" i="1" s="1"/>
  <c r="A118" i="1" s="1"/>
  <c r="A97" i="1"/>
  <c r="A98" i="1" s="1"/>
  <c r="A99" i="1" s="1"/>
  <c r="A100" i="1" s="1"/>
  <c r="A160" i="1"/>
  <c r="A161" i="1" s="1"/>
  <c r="A162" i="1" s="1"/>
  <c r="A163" i="1" s="1"/>
  <c r="A164" i="1" s="1"/>
  <c r="A171" i="1"/>
  <c r="A172" i="1" s="1"/>
  <c r="A173" i="1" s="1"/>
  <c r="A174" i="1" s="1"/>
  <c r="A175" i="1" s="1"/>
  <c r="A195" i="1"/>
  <c r="A61" i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1" i="1" l="1"/>
  <c r="A52" i="1" s="1"/>
  <c r="A53" i="1" s="1"/>
  <c r="A54" i="1" s="1"/>
  <c r="A55" i="1" s="1"/>
  <c r="A56" i="1" s="1"/>
  <c r="A57" i="1" s="1"/>
  <c r="A58" i="1" s="1"/>
  <c r="A78" i="1"/>
  <c r="A79" i="1" s="1"/>
  <c r="A80" i="1" s="1"/>
  <c r="A81" i="1" s="1"/>
  <c r="A82" i="1" s="1"/>
  <c r="A30" i="1"/>
  <c r="A31" i="1" s="1"/>
  <c r="A32" i="1" s="1"/>
  <c r="A33" i="1" s="1"/>
  <c r="A34" i="1" s="1"/>
  <c r="A196" i="1"/>
  <c r="A197" i="1" s="1"/>
  <c r="A198" i="1" s="1"/>
  <c r="A199" i="1" s="1"/>
  <c r="D200" i="1" l="1"/>
  <c r="D9" i="1" s="1"/>
  <c r="D227" i="1" l="1"/>
  <c r="D24" i="2" l="1"/>
  <c r="D10" i="2" l="1"/>
  <c r="F91" i="2" l="1"/>
  <c r="I91" i="2"/>
  <c r="F9" i="4"/>
  <c r="G9" i="4" s="1"/>
  <c r="G18" i="4" s="1"/>
  <c r="F18" i="4" l="1"/>
  <c r="E23" i="4" s="1"/>
  <c r="E24" i="4" s="1"/>
  <c r="D23" i="4" l="1"/>
  <c r="C24" i="4" s="1"/>
  <c r="G23" i="4"/>
  <c r="G24" i="4" s="1"/>
  <c r="F23" i="4"/>
  <c r="F24" i="4" s="1"/>
  <c r="D26" i="4" l="1"/>
  <c r="G26" i="4" s="1"/>
  <c r="I15" i="4" l="1"/>
  <c r="J15" i="4" s="1"/>
  <c r="I12" i="4"/>
  <c r="J12" i="4" s="1"/>
  <c r="I16" i="4"/>
  <c r="J16" i="4" s="1"/>
  <c r="I17" i="4"/>
  <c r="J17" i="4" s="1"/>
  <c r="I14" i="4"/>
  <c r="J14" i="4" s="1"/>
  <c r="I13" i="4"/>
  <c r="J13" i="4" s="1"/>
  <c r="I10" i="4"/>
  <c r="J10" i="4" s="1"/>
  <c r="H18" i="4" l="1"/>
  <c r="I18" i="4" s="1"/>
  <c r="I9" i="4"/>
  <c r="J9" i="4" s="1"/>
  <c r="J18" i="4" s="1"/>
</calcChain>
</file>

<file path=xl/comments1.xml><?xml version="1.0" encoding="utf-8"?>
<comments xmlns="http://schemas.openxmlformats.org/spreadsheetml/2006/main">
  <authors>
    <author>Jennifer Dahana Gutierrez Luna</author>
    <author>USER1</author>
  </authors>
  <commentList>
    <comment ref="I32" authorId="0" shapeId="0">
      <text>
        <r>
          <rPr>
            <b/>
            <sz val="9"/>
            <color indexed="81"/>
            <rFont val="Tahoma"/>
            <family val="2"/>
          </rPr>
          <t>Valor referencial, no totaliza en la oferta</t>
        </r>
      </text>
    </comment>
    <comment ref="I35" authorId="1" shapeId="0">
      <text>
        <r>
          <rPr>
            <b/>
            <sz val="9"/>
            <color indexed="81"/>
            <rFont val="Tahoma"/>
            <family val="2"/>
          </rPr>
          <t>Valor referencial, no totaliza en la oferta</t>
        </r>
      </text>
    </comment>
  </commentList>
</comments>
</file>

<file path=xl/sharedStrings.xml><?xml version="1.0" encoding="utf-8"?>
<sst xmlns="http://schemas.openxmlformats.org/spreadsheetml/2006/main" count="925" uniqueCount="558">
  <si>
    <t>ITEM</t>
  </si>
  <si>
    <t>EMR-###</t>
  </si>
  <si>
    <t>EQUIPOS Y SERVICIOS</t>
  </si>
  <si>
    <t>CANT</t>
  </si>
  <si>
    <t>1.1.</t>
  </si>
  <si>
    <t>EQUIPOS IMPRESIÓN MODALIDAD OUTSOURCING</t>
  </si>
  <si>
    <t>1.1.1.</t>
  </si>
  <si>
    <t>EMR-111</t>
  </si>
  <si>
    <t>Resolución de impresión &gt;= 1200 dpi</t>
  </si>
  <si>
    <t>Unidad dúplex para impresión a doble cara automática</t>
  </si>
  <si>
    <t>1.1.2.</t>
  </si>
  <si>
    <t>EMR-112</t>
  </si>
  <si>
    <t>Impresión y copiado a doble cara</t>
  </si>
  <si>
    <t>Tamaño de papel carta y oficio</t>
  </si>
  <si>
    <t>Panel de control touch-screen con panel numérico para autenticación de PIN</t>
  </si>
  <si>
    <t>Digitalización Monocromática y Color</t>
  </si>
  <si>
    <t>Instalación y Capacitación</t>
  </si>
  <si>
    <t>1.1.3.</t>
  </si>
  <si>
    <t>EMR-113</t>
  </si>
  <si>
    <t>Impresión, escaneo y copiado a color</t>
  </si>
  <si>
    <t>1.1.4.</t>
  </si>
  <si>
    <t>EMR-114</t>
  </si>
  <si>
    <t>Ancho de impresión &gt;= 4.00 pulgadas / 104mm</t>
  </si>
  <si>
    <t>Tecnología: impresión térmica y transferencia térmica</t>
  </si>
  <si>
    <t>Software para imprimir desde SAP</t>
  </si>
  <si>
    <t>1.1.5.</t>
  </si>
  <si>
    <t>EMR-115</t>
  </si>
  <si>
    <t>Resolución de impresión &gt;= 600 dpi</t>
  </si>
  <si>
    <t>Velocidad mínima 600 dpi – 4”-/102 mm/sg</t>
  </si>
  <si>
    <t>1.1.6.</t>
  </si>
  <si>
    <t>EMR-116</t>
  </si>
  <si>
    <t xml:space="preserve">Impresora Portable </t>
  </si>
  <si>
    <t>Velocidad mínima 22 ppm</t>
  </si>
  <si>
    <t>Bateria recargable</t>
  </si>
  <si>
    <t>1.1.7.</t>
  </si>
  <si>
    <t>EMR-117</t>
  </si>
  <si>
    <t>Impresora matriz de punto - carro angosto</t>
  </si>
  <si>
    <t>Matriz de punto 9-pin, bidireccional, carro angosto</t>
  </si>
  <si>
    <t>Puertos paralelo,  USB</t>
  </si>
  <si>
    <t>1.1.8.</t>
  </si>
  <si>
    <t>EMR-118</t>
  </si>
  <si>
    <t>Impresora matriz de punto - carro ancho</t>
  </si>
  <si>
    <t>Matriz de punto 9-pin, bidireccional, carro ancho</t>
  </si>
  <si>
    <t>Copias: original + 6 copias.</t>
  </si>
  <si>
    <t>1.2.</t>
  </si>
  <si>
    <t>EMR-121</t>
  </si>
  <si>
    <t>EQUIPOS DE CÓMPUTO</t>
  </si>
  <si>
    <t>2.1.</t>
  </si>
  <si>
    <t>COMPUTADORES DE ESCRITORIO</t>
  </si>
  <si>
    <t>2.1.1.</t>
  </si>
  <si>
    <t>Interfaz de red LAN Ethernet Gigabit 10/100/1000 integrada</t>
  </si>
  <si>
    <t>Mouse: óptico – conector USB</t>
  </si>
  <si>
    <t>2.1.2.</t>
  </si>
  <si>
    <t>2.2.</t>
  </si>
  <si>
    <t>COMPUTADORES PORTÁTILES</t>
  </si>
  <si>
    <t>2.3.</t>
  </si>
  <si>
    <t>SERVIDORES</t>
  </si>
  <si>
    <t>2.3.1.</t>
  </si>
  <si>
    <t>EQUIPOS COMUNICACIONES ALÁMBRICAS E INALÁMBRICAS</t>
  </si>
  <si>
    <t>3.1.</t>
  </si>
  <si>
    <t>3.1.1.</t>
  </si>
  <si>
    <t xml:space="preserve">RED INALÁMBRICA </t>
  </si>
  <si>
    <t>Access Point con Power Injector</t>
  </si>
  <si>
    <t>Lectores de código de barras inalámbricos</t>
  </si>
  <si>
    <t>Lector de Código de Barras Bidimensional inalámbrico</t>
  </si>
  <si>
    <t>150 o mayor escaneo por segundo</t>
  </si>
  <si>
    <t>Alcance &gt;= a 10 metros</t>
  </si>
  <si>
    <t>EMR-##</t>
  </si>
  <si>
    <t xml:space="preserve">Valor unitario </t>
  </si>
  <si>
    <t>Valor Total Mes</t>
  </si>
  <si>
    <t>SERVICIOS</t>
  </si>
  <si>
    <t>SUBTOTAL</t>
  </si>
  <si>
    <t>IVA</t>
  </si>
  <si>
    <t>ESPECIFICACIONES OFERTADAS</t>
  </si>
  <si>
    <t>MARCA Y REFERENCIA</t>
  </si>
  <si>
    <t>CARACTERÍSTICAS TÉCNICAS 
QUE SE OFERTAN</t>
  </si>
  <si>
    <t>NÚMERO FOLIO</t>
  </si>
  <si>
    <t>Registre la marca y la referencia exacta que se oferta</t>
  </si>
  <si>
    <t>Confirme características ofertadas en cada línea</t>
  </si>
  <si>
    <t>Registre#folio donde se encuentra el folleto del fabricante de la referencia que se oferta</t>
  </si>
  <si>
    <t>Panel de control touch-screen con autenticación de PIN</t>
  </si>
  <si>
    <t>Una (1) bandeja alimentadora de papel 100 hojas multipropósito</t>
  </si>
  <si>
    <t>Formatos de digitalización requeridos PDF, JPEG, TIFF, MTIFF, XPS, PDF/A, RTF</t>
  </si>
  <si>
    <t>Puertos USB 2.0 de alta velocidad, puerto de red  Gigabit Ethernet 10/100/1000</t>
  </si>
  <si>
    <t>Administración de identidad, autenticación LDAP, PIN Usuarios, soluciones avanzadas de autenticación</t>
  </si>
  <si>
    <t>Instalación, integración con SAP y capacitación</t>
  </si>
  <si>
    <t>Resolución de impresión &gt;= 600x600 ppp color óptima.</t>
  </si>
  <si>
    <t>Instalación, integración SAP y capacitación</t>
  </si>
  <si>
    <t>Impresoras Térmicas - Tipo 1</t>
  </si>
  <si>
    <t xml:space="preserve">Tarjeta de Red y Conectividad serial RS-232 y USB. </t>
  </si>
  <si>
    <t>Instalación y capacitación</t>
  </si>
  <si>
    <t>EQUIPOS ESCANEO MODALIDAD OUTSOURCING</t>
  </si>
  <si>
    <t>Escáner de alimentación de hojas a doble cara</t>
  </si>
  <si>
    <t>Opción de digitalización a dos caras</t>
  </si>
  <si>
    <t>1 Bandeja de entrada de documentos</t>
  </si>
  <si>
    <t>1 Bandeja de salida de documentos</t>
  </si>
  <si>
    <t>Escáner plano digitalización doble cara</t>
  </si>
  <si>
    <t>Velocidad alimentador automático 50 ppm</t>
  </si>
  <si>
    <t>Opciones QoS, encriptado, seguridad individual, autenticación Radius.</t>
  </si>
  <si>
    <t>Instalación e integración</t>
  </si>
  <si>
    <t>Vr. Unitario</t>
  </si>
  <si>
    <t>Pesos Colombianos, sin centavos</t>
  </si>
  <si>
    <t>EQUIPOS DE IMPRESIÓN Y ESCANEO</t>
  </si>
  <si>
    <t>DESCRIPCIÓN</t>
  </si>
  <si>
    <t>Papel tamaño Carta (resma)
Consumo promedio mes</t>
  </si>
  <si>
    <t>Papel tamaño Oficio (resma)
Consumo promedio</t>
  </si>
  <si>
    <t>Cantidad</t>
  </si>
  <si>
    <t>Una (1) bandeja alimentadoras de papel de papel 250 hojas</t>
  </si>
  <si>
    <t>Una (1) bandeja alimentadora de papel 500 hojas (carta/oficio)</t>
  </si>
  <si>
    <t xml:space="preserve">Resolución de impresión &gt;= 1200 x 1200 dpi  </t>
  </si>
  <si>
    <t>1.1.9.</t>
  </si>
  <si>
    <t>EMR-119</t>
  </si>
  <si>
    <t>1.1.10.</t>
  </si>
  <si>
    <t>EMR-120</t>
  </si>
  <si>
    <t>Garantía durante la duracion del contrato</t>
  </si>
  <si>
    <t>Garantía del fabricante durante la duracion del contrato.</t>
  </si>
  <si>
    <t xml:space="preserve">Impresoras Térmicas - Tipo 2 </t>
  </si>
  <si>
    <t>Cortador con bandeja (Cutter: Front-mount guillotine cutter and catch tray)</t>
  </si>
  <si>
    <t xml:space="preserve">Software compresión/descompresión de archivos. </t>
  </si>
  <si>
    <t xml:space="preserve">Computador Escritorio  Tipo 1 </t>
  </si>
  <si>
    <t>Software compresión/descompresión de archivos.</t>
  </si>
  <si>
    <t>Batería de ion de litio (Li-Ion) de 4 celdas</t>
  </si>
  <si>
    <t>Conexión de la base teclado y/o USB</t>
  </si>
  <si>
    <t>Tipo</t>
  </si>
  <si>
    <t>Tipo / Formato</t>
  </si>
  <si>
    <t>All in One</t>
  </si>
  <si>
    <t>Torre</t>
  </si>
  <si>
    <t>1.1.11.</t>
  </si>
  <si>
    <t>EMR-122</t>
  </si>
  <si>
    <t>COSTOS MENSUALES 
Contrato</t>
  </si>
  <si>
    <t>Impresión por hoja B/N</t>
  </si>
  <si>
    <t>Impresión por hoja Color</t>
  </si>
  <si>
    <t>Un Teclado Incorporado en español y Un Teclado Externo en caso de ser solcitado por le INC.</t>
  </si>
  <si>
    <t xml:space="preserve">Fuente de poder: Adaptador de CA </t>
  </si>
  <si>
    <t>COMPAÑÍA PROPONENTE:</t>
  </si>
  <si>
    <t>DIRECCIÓN:</t>
  </si>
  <si>
    <t>TELÉFONO:</t>
  </si>
  <si>
    <t>CORREO ELECTRÓNICO:</t>
  </si>
  <si>
    <t>Impresoras Multifuncional Color  - 40  ppm</t>
  </si>
  <si>
    <t>Impresoras Multifuncional Color  - 40ppm</t>
  </si>
  <si>
    <t xml:space="preserve">Velocidad de impresión &gt;= 40ppm, carta color </t>
  </si>
  <si>
    <t>Tecnología Láser o LED</t>
  </si>
  <si>
    <t>Laser / Led</t>
  </si>
  <si>
    <t>Velocidad de impresión normal &gt;= 40ppm carta</t>
  </si>
  <si>
    <t xml:space="preserve">Webcam: Cámara web incorporada con micrófono integrado </t>
  </si>
  <si>
    <t>Administracion con controladora Wireless</t>
  </si>
  <si>
    <t>Procesador &gt;= 1,2 GHz</t>
  </si>
  <si>
    <r>
      <t>Tecnología B/N Láser o</t>
    </r>
    <r>
      <rPr>
        <sz val="8"/>
        <rFont val="Verdana"/>
        <family val="2"/>
      </rPr>
      <t xml:space="preserve"> LED</t>
    </r>
  </si>
  <si>
    <t>Memoria &gt;= 1,5 GB de RAM</t>
  </si>
  <si>
    <t>Impresora Multifuncional Estándar - 50ppm</t>
  </si>
  <si>
    <t xml:space="preserve">Puertos USB 2.0 de alta velocidad, puerto de red  Gigabit Ethernet 10/100/1000, WIFI </t>
  </si>
  <si>
    <t>Tecnología color Láser o LED</t>
  </si>
  <si>
    <t>Velocidad de impresión normal &gt;= 50ppm carta</t>
  </si>
  <si>
    <t>Volumen de páginas mensuales recomendado de 7.500</t>
  </si>
  <si>
    <t>Impresora Multifuncional Estándar - &gt;50ppm</t>
  </si>
  <si>
    <t>Impresora Multifuncional Estándar - &gt;= 40ppm</t>
  </si>
  <si>
    <t>Impresora Multifuncional Estándar -  &gt;= 40ppm</t>
  </si>
  <si>
    <t>Disco duro integrado, mínimo 320 GB</t>
  </si>
  <si>
    <t>Escaneo doble cara. Opción correo electrónico, unidad USB y carpeta de red. Resolución: 600x600</t>
  </si>
  <si>
    <t>Normativa ambiental: Calificación ENERGY STAR®, CECP, EPEAT® Silver</t>
  </si>
  <si>
    <t>Volumen de páginas mensuales recomendado de 30000</t>
  </si>
  <si>
    <t>Memoria &gt;= 2,0 GB de RAM</t>
  </si>
  <si>
    <t xml:space="preserve">Volumen de páginas mensuales recomendado de 7.500 </t>
  </si>
  <si>
    <t>Escaneo doble cara. Opción correo electrónico, unidad USB y carpeta de red. Resolución óptica: hasta 300x300 dpi color y monocromática</t>
  </si>
  <si>
    <t>Memoria &gt;= 1,5 MB RAM</t>
  </si>
  <si>
    <t>Velocidad del procesador &gt;= 1,2 GHz</t>
  </si>
  <si>
    <t>Sistemas operativos compatibles: Windows 10, Windows 8, Window 7, Windows XP, Server 2003, Server 2012, Server 2016, Unix.</t>
  </si>
  <si>
    <t xml:space="preserve">Sistemas operativos compatibles: Windows 10, Windows 8, Window 7, Windows XP, Server 2003, Server 2012, Server 2016, Unix. </t>
  </si>
  <si>
    <t>Disco duro integrado, mínimo 250 GB</t>
  </si>
  <si>
    <t>Memoria &gt;= 768 MB RAM</t>
  </si>
  <si>
    <t>Impresoras Color  - 40ppm</t>
  </si>
  <si>
    <t>Disco duro integrado, mínimo 160 GB</t>
  </si>
  <si>
    <t>Impresoras B/N  - 40ppm</t>
  </si>
  <si>
    <t>Velocidad de impresión &gt;= 40ppm, carta B/N</t>
  </si>
  <si>
    <t>Resolución de impresión &gt;= 1200x1200 ppp óptima.</t>
  </si>
  <si>
    <t>Velocidad del procesador &gt;= 1,0 GHz</t>
  </si>
  <si>
    <t>Memoria &gt;= 1,0 GB RAM</t>
  </si>
  <si>
    <t>Velocidad del procesador &gt;= 800 MHz</t>
  </si>
  <si>
    <t>Resolución de impresión &gt;= 1200x1200 ppp color óptima.</t>
  </si>
  <si>
    <t>Resolución de impresión &gt;= 300 dpi</t>
  </si>
  <si>
    <t>Memoria estándar 8MB flash; 8 MB SDRAM</t>
  </si>
  <si>
    <t>Ancho de impresión &gt;= 4.09 pulgadas / 104mm</t>
  </si>
  <si>
    <t>Tarjeta de Red Ethernet 10/100 y Conectividad serial RS-232 y USB 2.0</t>
  </si>
  <si>
    <t xml:space="preserve">Memoria 256MB SDRAM </t>
  </si>
  <si>
    <t>Puertos US 2.0 de alta velocidad, Wi-Fi</t>
  </si>
  <si>
    <t xml:space="preserve">Memoria 128 MB SDRAM </t>
  </si>
  <si>
    <t>Velocidad del procesador &gt;= 525 MHz</t>
  </si>
  <si>
    <t>Resolución de impresión 240 x 144 ppp</t>
  </si>
  <si>
    <t>Velocidad mínima 440 cps (10cpi-draft)</t>
  </si>
  <si>
    <t>Velocidad mínima 738 cps (12cpi-draft)</t>
  </si>
  <si>
    <t>1.1.12.</t>
  </si>
  <si>
    <t xml:space="preserve">Impresora  de manillas </t>
  </si>
  <si>
    <t>Resolución de impresión 203 PPP (8 puntos/mm)</t>
  </si>
  <si>
    <t>Velocidad mínima  6 PPS (152 mm/s)</t>
  </si>
  <si>
    <t>Memoria estándar 8 MB flash; 16 MB SDRAM</t>
  </si>
  <si>
    <t>Ancho de impresión &gt;= 108 mm</t>
  </si>
  <si>
    <t xml:space="preserve">Conectividad serial RS-232 y USB. </t>
  </si>
  <si>
    <t>Ancho de impresión &gt;= 104 mm      / 558mm/22"</t>
  </si>
  <si>
    <t xml:space="preserve">Resolución óptica de escaneo hasta 600 pixeles por pulgada (color y monocromático) </t>
  </si>
  <si>
    <t>Ciclo de trabajo diario recomendado 6000</t>
  </si>
  <si>
    <t>Capacidad alimentador automático 80 hojas</t>
  </si>
  <si>
    <t>Profundidad de 24 bits y Niveles en escala de gris de 256</t>
  </si>
  <si>
    <t xml:space="preserve">Conector USB y Red Ethernet 10/100/1000 </t>
  </si>
  <si>
    <t xml:space="preserve">Tamaño maximo de 8,5 x 12 pulgadas y minimo 2 x 2 pulgadas. </t>
  </si>
  <si>
    <t>Ciclo de trabajo diario recomendado 3000</t>
  </si>
  <si>
    <t xml:space="preserve">Tamaño maximo de 8,5 x 14 pulgadas </t>
  </si>
  <si>
    <t>Capacidad alimentador automático 100 hojas</t>
  </si>
  <si>
    <t>Impresoras Térmicas Tipo 1</t>
  </si>
  <si>
    <t>Impresora - Tipo 3</t>
  </si>
  <si>
    <t>Escaneo doble cara. Envio a correo electrónico, unidad USB y carpeta de red. Resolución: 600x600</t>
  </si>
  <si>
    <t>Resolución de impresión 12 dots - 300 ppp</t>
  </si>
  <si>
    <t>Memoria estándar 8 MB flash; 8 MB SDRAM</t>
  </si>
  <si>
    <t>Velocidad mínima 102 mm/segundo</t>
  </si>
  <si>
    <t>Teclado USB en español de la misma marca del Fabricante del computador.</t>
  </si>
  <si>
    <t>Mouse USB, óptico, 2 botones con scroll, de la misma marca del Fabricante del computador.</t>
  </si>
  <si>
    <t xml:space="preserve">Unidad DVD R/RW 8X incluye herramienta de grabación CD y DVD. </t>
  </si>
  <si>
    <t>6 puertos USB 3.1 integrados y 1 Puerto  3.1 Tipo C</t>
  </si>
  <si>
    <t>Compatibilidad nativa con IPv6 y en convivencia con IPv4.</t>
  </si>
  <si>
    <t>Tecnología inalámbrica Dual Band mini PCIe interna sin antenas externas, protocolo 802.11 b/g/n y soporte de Bluetooth 5.0 incluye tecnologia MIMO 2X2.</t>
  </si>
  <si>
    <t>Normativa ambiental: Calificación ENERGY STAR®</t>
  </si>
  <si>
    <t>Seguridad con chip TPM discreto (Trusted Platform Module), Versión 2.0 o superior</t>
  </si>
  <si>
    <t>Tarjeta de gráficos de memoria total para graficos con 2GB de DDR3 dedicada. Puertos: 2 Display Port , HDMI</t>
  </si>
  <si>
    <t>Tarjeta de red inalámbrica Dual Band PCI o miniPCIe interna sin antenas externas, protocolo 802.11 b/g/n y soporte de Bluetooth 5.0. incluye tecnologia MIMO 2X2.</t>
  </si>
  <si>
    <t>Serial COM (RS.-232), Entrada para microfono, entrada para audifonos, Paralelo</t>
  </si>
  <si>
    <t>6 puertos USB 3.1 integrados y 1 Puerto  3.1 Tipo C y lector de tarjetas SD 4.0 o superior integrado</t>
  </si>
  <si>
    <t>Pantalla de 23.8" con mimimo 1920 x 1080 píxeles (ajustable cumplimiento de ergonimia y de salud ocupacional + Cable DP/HDMI)</t>
  </si>
  <si>
    <t>Cámara Web  USB</t>
  </si>
  <si>
    <t>Tarjeta de gráficos de memoria total para graficos con 2GB de DDR5 dedicada. Puertos: 2 DisplayPort, HDMI.</t>
  </si>
  <si>
    <t>1TB SATA Disco Duro/256 GB SSD para el sistema operativo</t>
  </si>
  <si>
    <t>Normativa ambiental: ENERGY STAR 6.1, EPEAT GOLD Registered, TCO Edge Certified, CEL, WEEE, RoHS.</t>
  </si>
  <si>
    <t>Altavoces internos 2W, Conector de 3,5 mm independiente o en combo.</t>
  </si>
  <si>
    <t>Tarjeta de video integrada a la tarjeta principal UHD Graphics 630</t>
  </si>
  <si>
    <t>Memoria 32GB DDR4 o SuperiorM. Con minimo 8 MB SmartCache.</t>
  </si>
  <si>
    <t>Memoria 16GB DDR4-2400</t>
  </si>
  <si>
    <t>Disco Duro 1 TB SATA 5400 RPM</t>
  </si>
  <si>
    <t>Wireless  802.11b/g/n (2x2) integrada con tecnologia MIMO</t>
  </si>
  <si>
    <t>(3) Puertos USB 3.0, (1)  Puerto USB 2.0, (1) HDMI 1.4b, VGA, combo audifonos/microfonos, conector de poder, lector de tarjetas multimedia, altavoces HD integrados.</t>
  </si>
  <si>
    <t>Tarjeta de video HD Integrada</t>
  </si>
  <si>
    <t>Pantalla antirreflejo de alta definición 13.3" diagonal, resolucion 1920 X 1080 con un peso entre 1.4 kg a 1.56kg</t>
  </si>
  <si>
    <t>Computador Escritorio Tipo 3 WorkStation</t>
  </si>
  <si>
    <t>Computador Escritorio  Tipo 2 de Torre</t>
  </si>
  <si>
    <t>Lectores de código de barras inalámbricos Tipo 1</t>
  </si>
  <si>
    <t>Lectores de código de barras inalámbricos Tipo 2</t>
  </si>
  <si>
    <t xml:space="preserve">Lector de codigo de barra de mano inalambrico  </t>
  </si>
  <si>
    <t xml:space="preserve">Velocidad de datos 3,0 Mbit/s (2,1 Mbit/s) </t>
  </si>
  <si>
    <t>Velocidad de escaneado 547 escaneados por segundo</t>
  </si>
  <si>
    <t>Dimensiones: 9,8 cm Alto x 7 cm Fondo x 18,6 cm Ancho</t>
  </si>
  <si>
    <t>Peso: 224 gramos / 7,9 oz</t>
  </si>
  <si>
    <t>Interfaz de la base RS232, RS485 (IBM), USB, cuña para teclado</t>
  </si>
  <si>
    <t>Batería recargable sustituible con “sostenibilidad ecológica</t>
  </si>
  <si>
    <t>Microsoft Windows 10 Professional de 64 bits, debidamente licenciado disponible en el mercado. Licenciamiento OEM.</t>
  </si>
  <si>
    <t>Minimo Procesador Intel Core i5 de 8a Generación 3,5 GHZ  4 Nucleos ó equivalente.</t>
  </si>
  <si>
    <t>Disco Duro 1TB - SATA 7200 rpm</t>
  </si>
  <si>
    <t xml:space="preserve">Altavoces internos 2W con salida audio estéreo y entrada para micrófono, entrada para audífonos (Conector de 3,5 mm independiente o en combo) y/o diadema </t>
  </si>
  <si>
    <t>Cámara Web  2MP Minimo</t>
  </si>
  <si>
    <t xml:space="preserve">Servidor </t>
  </si>
  <si>
    <t>4.1.</t>
  </si>
  <si>
    <t>4.2.</t>
  </si>
  <si>
    <t>Simbologia de Codigo de Barras: UPC/EAN: UPC-A, UPC-E, UPC-E1, EAN-8/ de barras JAN 8, EAN-13/JAN 13, Bookland EAN, Bookland ISBN, Código Extendido de cupones UCC, Código ISSN EAN 128 incluyendo GS1- 128, ISBT 128, Concatenación ISBT, Código 39 incluyendo Código 39 Trióptico, Conversión Código 39 a Código 32 (Código farmacéutico de Italia), Código 39 Full ASCII Conversión código 93 Código 11 Matriz 2 de 5 Intercalado 2 de 5 (ITF) Diferenciado 2 de 5 (DTF) Codabar (NW – 7) MSI Chino 2 de 5 IATA Inverso 1D (salvo todos los DataBars GS1) GS1 DataBar
incluyendo GS1 DataBar-14, GS1 DataBar Limitado, GS1 DataBar Extendido.</t>
  </si>
  <si>
    <t>4.1.1.</t>
  </si>
  <si>
    <t>4.1.1.1.</t>
  </si>
  <si>
    <t>4.2.1.</t>
  </si>
  <si>
    <t>4.2.1.1.</t>
  </si>
  <si>
    <t>El AP admite alimentación directa de CC y alimentación a través de Ethernet (PoE)</t>
  </si>
  <si>
    <t>AP-315 (administrado por controlador) y IAP-315 (Instant): - 802.11ac – Radios de 5 GHz 4x4 MIMO (1,733 Mbps tasa max) y 2.4 GHz 2x2 MIMO (400 Mbps tasa max), con un total de cuatro antenas integradas inclinables de banda dual omnidireccionales</t>
  </si>
  <si>
    <t>Tipo de AP: Interiores, radio dual, 5 GHz 802.11ac 4x4 MIMO y 2.4 GHz 802.11n 2x2 MIMO</t>
  </si>
  <si>
    <t>Tecnologías de radio soportadas:
- 802.11b: DSSS (espectro de propagación de secuencia directa)
- 802.11a / g / n / ac: OFDM (división de frecuencia ortogonal multiplexación)</t>
  </si>
  <si>
    <t>Tipos de modulación soportados:
- 802.11b: BPSK, QPSK, CCK
- 802.11a/g/n/ac: BPSK, QPSK, 16-QAM, 64-QAM, 256-QAM</t>
  </si>
  <si>
    <t>Una interfase de red Ethernet 10/100/1000BASE-T (RJ-45)
- Velocidad de enlace auto-sensing y MDI/MDX
- EEE (Energy Efficient Ethernet) 802.3az</t>
  </si>
  <si>
    <t>Radio dual configurable por software soporta 5 GHz (Radio 1) y 2.4 GHz (Radio 1)</t>
  </si>
  <si>
    <t>Mesa de Ayuda Outsourcing</t>
  </si>
  <si>
    <t>Instalación e integración en caso que se necesite instalar mas Aps</t>
  </si>
  <si>
    <t>Computadores Portátiles - Tipo 1</t>
  </si>
  <si>
    <t>Computadores Portátiles - Tipo 2</t>
  </si>
  <si>
    <t>Minimo procesador Intel Core i5 de 8a Generación de 3.2 GHZ con frecuencia turbo 4.00 GHZ  6 Nucleos ó equivalente, Arquitectura de 64bits., o equivalente.</t>
  </si>
  <si>
    <t>MotherBoard:De la misma marca del fabricante del equipo con marca troquelada o grabada en la tarjeta, no deberá presentar alteraciones o correcciones de ingeniería. No se aceptan calcomanías o etiquetas, ni tarjetas con doble logotipo o marca.</t>
  </si>
  <si>
    <t>Bios:Instalado UEFI BIOS. De la misma marca y desarrollada por el fabricante del equipo. Contiene las características principales del sistema del hardware. Precargado el número de serie de la computadora.</t>
  </si>
  <si>
    <t>Sistemas operativos compatibles: Windows 7, Windows 8, Windows 10.</t>
  </si>
  <si>
    <t>Pantalla de 21.5" con mimimo 1920 x 1080 píxeles (ajustable cumplimiento de ergonimia y de salud ocupacional + Cable DP/HDMI)</t>
  </si>
  <si>
    <t>Intel Xeon E3-1270 v6 (3.8 GHz Frecuencia base, a 4.2 GHz con tecnologia Turbo Boost, 8 MB cache, 4 cores) o Equivalente.</t>
  </si>
  <si>
    <t>Miinimo Procesador Intel® Core ™ i3-8300 de octava generación o equivalente</t>
  </si>
  <si>
    <t>Memoria 8 GB (1 x 8 GB) DDR4-2666</t>
  </si>
  <si>
    <t>Disco Duro:500 GB 7200 RPM SATA 2.5</t>
  </si>
  <si>
    <t>Tarjeta de red inalámbrica Dual Band PCI o miniPCIe interna sin antenas externas, protocolo 802.11 b/g/n y soporte de Bluetooth 5.0, debe incluir tecnologia MIMO 2X2.</t>
  </si>
  <si>
    <t xml:space="preserve">Tarjeta inalambrica: Intel Wireless- con tecnologia MIMO 2x2 </t>
  </si>
  <si>
    <t>Puertos de entrada HDMI 2.0, DISPLAYPORT, puertos USB de 3.0</t>
  </si>
  <si>
    <t>Normativa ambiental: ENERGY STAR 6.</t>
  </si>
  <si>
    <t>Computador Mini PC Tipo 4</t>
  </si>
  <si>
    <t>Minimo Procesador Intel Core I7 Sexta Generación o Equivalente</t>
  </si>
  <si>
    <t>Memoria Ram de 16 GB</t>
  </si>
  <si>
    <t>Minimo Tarjeta Grafica Dedica con Memoria de 2GB de GPU</t>
  </si>
  <si>
    <t>1 Disco Duro SSD de minimo 128GB para el Sistema Operativo</t>
  </si>
  <si>
    <t xml:space="preserve">1 Disco Duro HDD de 1TB </t>
  </si>
  <si>
    <t>Minimo Pantalla LED 1920 X 1080 de 15,6" Mate</t>
  </si>
  <si>
    <t>Batería ión litio de 6 Celdas</t>
  </si>
  <si>
    <t>Salida de Video HDMI</t>
  </si>
  <si>
    <t>Peso entre 2.2kg a 2.4Kg</t>
  </si>
  <si>
    <t>Minimo 3 conexiones USB y una ranura SD</t>
  </si>
  <si>
    <t>Minimo 16GB Instalado / 32 GB (Máximo) - DDR4 -2666 con capacidad de crecimiento . Con memoria Cahe minimo 6MB.</t>
  </si>
  <si>
    <t>Minimo 16GB Instalado / 32 GB (Máximo) - DDR4 - 2666 Con memoria Cache minimo 6MB.</t>
  </si>
  <si>
    <t>Minimo Core i5 de 8 Generación  de 3.4 GHZ</t>
  </si>
  <si>
    <t>Impresora - Tipo 3 -Marcacion de Muestras</t>
  </si>
  <si>
    <t xml:space="preserve">Microsoft Windows 10 Professional de 64 bits versión Ingles, debidamente licenciado disponible en el mercado. Licenciamiento OEM. </t>
  </si>
  <si>
    <t>Microsoft Windows 10 Profesional de 64 bits, debidamente licenciado disponible en el mercado. Licenciamiento OEM.</t>
  </si>
  <si>
    <t>Minimo Microsoft Windows 10 Profesional de 64 bits, debidamente licenciado disponible en el mercado. Licenciamiento OEM.</t>
  </si>
  <si>
    <t>Traslado puntos de red (cat 6A) certificados- por demanda</t>
  </si>
  <si>
    <t>Instalación puntos de red (cat 6A) certificados- por demanda</t>
  </si>
  <si>
    <t>Conectividad</t>
  </si>
  <si>
    <t>Servicios de red LAN Voz y datos.</t>
  </si>
  <si>
    <t>GESTIÓN DE SERVICIOS DE REDES DE VOZ, DATOS Y CONECTIVIDAD</t>
  </si>
  <si>
    <t>Registre#folio donde se encuentra el detalle de servicio ofertado</t>
  </si>
  <si>
    <t xml:space="preserve">Computador Tipo 4  Mini PC </t>
  </si>
  <si>
    <t>Computadores Portátiles  - Tipo 1</t>
  </si>
  <si>
    <t>SEGURIDAD REDES</t>
  </si>
  <si>
    <t>SEGURIDAD ENDPOINT</t>
  </si>
  <si>
    <t>SEGURIDAD CRIPTOGRAFICA</t>
  </si>
  <si>
    <t>4.2.2.</t>
  </si>
  <si>
    <t>SEGURIDAD DE SERVICIOS DE CORREO ELECTRONICO</t>
  </si>
  <si>
    <t>Puerto de video  HDMI - Display Port.</t>
  </si>
  <si>
    <t>Cámara Web integrada de 720p de alta definición y Micrófono integrado con dos (2) altavoces internos de 2 W. (Conector de 3,5 mm independiente o en combo).</t>
  </si>
  <si>
    <t>Micrófono integrado con dos (2) altavoces internos de 2 W. (Conector de 3,5 mm independiente o en combo).</t>
  </si>
  <si>
    <t>Pantalla tactil retroiluminada de 23.8" como minimo 1920 x 1080 píxeles con ergonomia de acuerdo a la recomendaciones de salud ocupacional.</t>
  </si>
  <si>
    <t>Disco Duro 1TB  - 7200 rpm.</t>
  </si>
  <si>
    <t>Garantía durante la duracion del contrato.</t>
  </si>
  <si>
    <t>Maletín y Guaya de seguridad.</t>
  </si>
  <si>
    <t>Conector Guaya de seguridad.</t>
  </si>
  <si>
    <t>Seguridad con chip TPM discreto (Trusted Platform Module), Versión 2.0 o superior.</t>
  </si>
  <si>
    <t>Confirme características ofertadas del servicio</t>
  </si>
  <si>
    <t>Mantenimiento preventivo</t>
  </si>
  <si>
    <t>Mantenimiento correctivo</t>
  </si>
  <si>
    <t>Servicios de Impresión</t>
  </si>
  <si>
    <t>Tarjeta de Red F.O con 2 modulos de F.O TEN GIGA</t>
  </si>
  <si>
    <t>NVDIMM de 384GB</t>
  </si>
  <si>
    <t>Memoria RAM 512Gb DDR4</t>
  </si>
  <si>
    <t xml:space="preserve">Software de virtualización para minimo 10 maquinas </t>
  </si>
  <si>
    <t>Computador Escritorio  Tipo 1 AIO</t>
  </si>
  <si>
    <t>MiniTorre</t>
  </si>
  <si>
    <t>ANEXO TECNICO</t>
  </si>
  <si>
    <t>ESPECIFICACIONES MÍNIMAS REQUERIDAS</t>
  </si>
  <si>
    <t>ANEXO COSTOS PRODUCTOS Y SERVICIOS</t>
  </si>
  <si>
    <t>ANEXO COSTOS TOTAL</t>
  </si>
  <si>
    <t>LICENCIAMIENTO</t>
  </si>
  <si>
    <t>SERVICIOS DE SEGURIDAD INFORMATICA</t>
  </si>
  <si>
    <t>Herramienta de Backup</t>
  </si>
  <si>
    <t>Compresión de Archivos</t>
  </si>
  <si>
    <t>Servicio de appliance de Seguridad (Firewall de nueva generación /Control de aplicaciones/ IPS/ DDoS)</t>
  </si>
  <si>
    <t>Servicio de Analítica de eventos y detección de amenazas de seguridad</t>
  </si>
  <si>
    <t>Servicio de Protección de Correo Electrónico (VM ANTISPAM)</t>
  </si>
  <si>
    <t>Servicios de Data Loss Prenvention - DLP</t>
  </si>
  <si>
    <t>Servicios de seguridad Criptografica CASERVER</t>
  </si>
  <si>
    <t>EMR-124</t>
  </si>
  <si>
    <t>EMR-125</t>
  </si>
  <si>
    <t>EMR-211</t>
  </si>
  <si>
    <t>EMR-212</t>
  </si>
  <si>
    <t>EMR-213</t>
  </si>
  <si>
    <t>EMR-214</t>
  </si>
  <si>
    <t>EMR-216</t>
  </si>
  <si>
    <t>EMR-217</t>
  </si>
  <si>
    <t>EMR-219</t>
  </si>
  <si>
    <t>EMR-312</t>
  </si>
  <si>
    <t>EMR-411</t>
  </si>
  <si>
    <t>EMR-412</t>
  </si>
  <si>
    <t>EMR-413</t>
  </si>
  <si>
    <t>EMR-414</t>
  </si>
  <si>
    <t>EMR-415</t>
  </si>
  <si>
    <t>EMR-416</t>
  </si>
  <si>
    <t>EMR-417</t>
  </si>
  <si>
    <t>EMR-418</t>
  </si>
  <si>
    <t>EMR-419</t>
  </si>
  <si>
    <t>EMR-420</t>
  </si>
  <si>
    <t>EMR-421</t>
  </si>
  <si>
    <t>EMR-424</t>
  </si>
  <si>
    <t>EMR-425</t>
  </si>
  <si>
    <t>4.2.2.1.</t>
  </si>
  <si>
    <t>4.2.2.2.</t>
  </si>
  <si>
    <t>6.1.</t>
  </si>
  <si>
    <t>EMR-611</t>
  </si>
  <si>
    <t>EMR-612</t>
  </si>
  <si>
    <t>EMR-613</t>
  </si>
  <si>
    <t>6.1.1.</t>
  </si>
  <si>
    <t>6.1.1.1.</t>
  </si>
  <si>
    <t>6.1.2.</t>
  </si>
  <si>
    <t>6.2.</t>
  </si>
  <si>
    <t>6.1.1.2.</t>
  </si>
  <si>
    <t>6.1.1.3.</t>
  </si>
  <si>
    <t>6.1.2.1.</t>
  </si>
  <si>
    <t>EMR-614</t>
  </si>
  <si>
    <t>EMR-615</t>
  </si>
  <si>
    <t>OFFICE 365</t>
  </si>
  <si>
    <t>Virtualización servidores</t>
  </si>
  <si>
    <t>Disco Duro 16TB RAID 5</t>
  </si>
  <si>
    <t>2 x Intel® Xeon®  28 cores con 38,50MB L3 Cache o superior o equivalente</t>
  </si>
  <si>
    <t>UPS 1 KVA (38 Centros principales)</t>
  </si>
  <si>
    <t xml:space="preserve">Servicios de seguridad Endpoint </t>
  </si>
  <si>
    <t>COSTOS MIGRACIÓN 2019</t>
  </si>
  <si>
    <t>Técnicos Y/O Tecnólogos Soporte TI Nivel 2</t>
  </si>
  <si>
    <t>Meses de servicios</t>
  </si>
  <si>
    <t>Total de servicios</t>
  </si>
  <si>
    <t>Servicios virtualizados</t>
  </si>
  <si>
    <t xml:space="preserve">Office 365 Enterprise E1 </t>
  </si>
  <si>
    <t xml:space="preserve">Office 365 Enterprise E3 </t>
  </si>
  <si>
    <t xml:space="preserve">Office 365 Pro Plus </t>
  </si>
  <si>
    <t>Seguridad ofimatica office 365</t>
  </si>
  <si>
    <t>SERVICIOS WINDOWS/LINUXSERVICIOS  OUTSOURCING EN INFRAESTRUCUTURA</t>
  </si>
  <si>
    <t>Año</t>
  </si>
  <si>
    <t>Total de servicios por año</t>
  </si>
  <si>
    <t>TOTAL CONTRATO  INCLUIDO IVA</t>
  </si>
  <si>
    <t>TIPO</t>
  </si>
  <si>
    <t>Monitoreo de red y disponibilidad</t>
  </si>
  <si>
    <t>Tecnologo de voz y datos</t>
  </si>
  <si>
    <t>Técnicos Y/O Tecnólogos Soporte TI Nivel 1</t>
  </si>
  <si>
    <t>6.1.1.4</t>
  </si>
  <si>
    <t>EMR-616</t>
  </si>
  <si>
    <t xml:space="preserve"> LECTORES </t>
  </si>
  <si>
    <t>Data Loss Prenvention - DLP</t>
  </si>
  <si>
    <t>Valor Total con IVA</t>
  </si>
  <si>
    <t xml:space="preserve">IVA
% </t>
  </si>
  <si>
    <t>ESPEFICICACIONES MÍNIMAS REQUERIDAS</t>
  </si>
  <si>
    <t>%
IVA</t>
  </si>
  <si>
    <t>IVA
Total</t>
  </si>
  <si>
    <t>2.4</t>
  </si>
  <si>
    <t>EMR-221</t>
  </si>
  <si>
    <t>EMR-222</t>
  </si>
  <si>
    <t xml:space="preserve">SERVICIOS DE IMPRESIÓN </t>
  </si>
  <si>
    <t>SERVICIOS DE DIRECTORIO ACTIVO Y DOMINIO</t>
  </si>
  <si>
    <t>SERVICIOS DE REDES DE VOZ, DATOS Y CONECTIVIDAD</t>
  </si>
  <si>
    <t>SERVICIOS INFRAESTRUCUTURA</t>
  </si>
  <si>
    <t>SERVICIOS DE INFRAESTRUCTURA Y SEGURIDAD</t>
  </si>
  <si>
    <t>Administrador de redes de voz y datos</t>
  </si>
  <si>
    <t>COSTO MENSUAL IVA INCLUIDO</t>
  </si>
  <si>
    <t>TOTAL UN (1) MES</t>
  </si>
  <si>
    <t>Coordinador se servicios de IT</t>
  </si>
  <si>
    <t>Licenciamiento Herramienta de Gestion de Mesa de ayuda e Inventario.</t>
  </si>
  <si>
    <t>HERRAMIENTAS MESA DE AYUDA</t>
  </si>
  <si>
    <t>Hardware y Software Herramienta de Gestion de Mesa de ayuda e Inventario.</t>
  </si>
  <si>
    <t>1.2.1</t>
  </si>
  <si>
    <t>1.2.2</t>
  </si>
  <si>
    <t>2.1.3.</t>
  </si>
  <si>
    <t>2.1.4.</t>
  </si>
  <si>
    <t>2.2.1.</t>
  </si>
  <si>
    <t>2.2.2</t>
  </si>
  <si>
    <t>2.4.1.</t>
  </si>
  <si>
    <t>2.4.2.</t>
  </si>
  <si>
    <t xml:space="preserve">LECTORES  </t>
  </si>
  <si>
    <t>4.1.2.</t>
  </si>
  <si>
    <t>4.1.2.1.</t>
  </si>
  <si>
    <t>4.1.3.</t>
  </si>
  <si>
    <t>4.1.3.1.</t>
  </si>
  <si>
    <t>4.1.3.2.</t>
  </si>
  <si>
    <t>4.2.1.2.</t>
  </si>
  <si>
    <t>4.2.1.3.</t>
  </si>
  <si>
    <t>4.2.3.</t>
  </si>
  <si>
    <t>4.2.3.1.</t>
  </si>
  <si>
    <t>4.2.4.</t>
  </si>
  <si>
    <t>4.2.4.1.</t>
  </si>
  <si>
    <t>4.3.1.</t>
  </si>
  <si>
    <t>4.1.4.</t>
  </si>
  <si>
    <t>4.1.4.1.</t>
  </si>
  <si>
    <t>4.2.5.</t>
  </si>
  <si>
    <t>4.2.5.1.</t>
  </si>
  <si>
    <t>SERVICIOS DE BACKUP</t>
  </si>
  <si>
    <t>4.3</t>
  </si>
  <si>
    <t>SERVICIOS DE MESA DE AYUDA</t>
  </si>
  <si>
    <t>EMR-431</t>
  </si>
  <si>
    <t>EMR-432</t>
  </si>
  <si>
    <t>4.3.2.</t>
  </si>
  <si>
    <t>5.1</t>
  </si>
  <si>
    <t>EMR-510</t>
  </si>
  <si>
    <t>Administrador plataforma servidores y ofimática</t>
  </si>
  <si>
    <t>Administrador seguridad informatica</t>
  </si>
  <si>
    <t>EMR-511</t>
  </si>
  <si>
    <t>EMR-512</t>
  </si>
  <si>
    <t>EMR-513</t>
  </si>
  <si>
    <t>EMR-514</t>
  </si>
  <si>
    <t>EMR-515</t>
  </si>
  <si>
    <t>EMR-516</t>
  </si>
  <si>
    <t>EMR-517</t>
  </si>
  <si>
    <t>SOFTWARE DE VIRTUALIZACIÓN</t>
  </si>
  <si>
    <t>Coordinador de servicios de IT</t>
  </si>
  <si>
    <t>Servicio de Antivirus con consola de administración Centralizada</t>
  </si>
  <si>
    <t>Descripción del servicio; ver Anexo Tecnico 3, numeral 3.1.1.</t>
  </si>
  <si>
    <t>Descripción del servicio; ver Anexo Tecnico 3, numeral 3.1.5.</t>
  </si>
  <si>
    <t xml:space="preserve">Descripción del servicio; ver Anexo Tecnico 3, numeral 3.1.8. </t>
  </si>
  <si>
    <t>Descripción del servicio; ver Anexo Tecnico 3, numeral 3.1.6.</t>
  </si>
  <si>
    <t>Descripción del servicio; ver Anexo Tecnico 3, numeral 3.1.6.9.</t>
  </si>
  <si>
    <t xml:space="preserve">Descripción del servicio; ver Anexo Tecnico 3, numeral 3.1.7.4.1 y pestaña Lincenciamiento del archivo CostosInvitacionPublica_Outsourcing.xlsx </t>
  </si>
  <si>
    <t>Descripción del servicio; ver Anexo Tecnico 3, numeral 3.1.3.3</t>
  </si>
  <si>
    <t xml:space="preserve">Descripción del servicio; ver Anexo Tecnico 3, numeral 3.1.7.4.2.2 </t>
  </si>
  <si>
    <t>DLP para Microsoft Office 365</t>
  </si>
  <si>
    <t xml:space="preserve">Descripción del servicio; ver Anexo_Tecnico.docx, numeral 3.1.7.1. y pestaña Licenciamiento del archivo CostosInvitacionPublica_Outsourcing.xlsx </t>
  </si>
  <si>
    <t xml:space="preserve">Descripción del servicio; ver Anexo Tecnico 3, numeral 3.1.7.2. Licenciamiento del archivo CostosInvitacionPublica_Outsourcing.xlsx </t>
  </si>
  <si>
    <t>Descripción del servicio; ver Anexo Tecnico 3, numeral 3.1.6.10.</t>
  </si>
  <si>
    <t xml:space="preserve">Descripción del servicio; ver Anexo Tecnico 3, numeral 3.1.7.4.2.1. y pestaña Lincenciamiento del archivo CostosInvitacionPublica_Outsourcing.xlsx </t>
  </si>
  <si>
    <t>Descripción del servicio; ver Anexo Tecnico 3, numeral 3.1.7.5. y pestaña Lincenciamiento del archivo CostosInvitacionPublica_Outsourcing.xlsx</t>
  </si>
  <si>
    <t xml:space="preserve">Descripción del servicio; ver Anexo Tecnico 3, numeral 3.1.7.3. y pestaña Lincenciamiento del archivo CostosInvitacionPublica_Outsourcing.xlsx </t>
  </si>
  <si>
    <t>Descripción del servicio; ver Anexo Tecnico 3, numeral 3.1.10.6</t>
  </si>
  <si>
    <t>Descripción del servicio; ver Anexo Tecnico 3, numeral 3.1.10.1.</t>
  </si>
  <si>
    <t>Descripción del servicio; ver Anexo Tecnico 3, numeral 3.1.10.2.</t>
  </si>
  <si>
    <t>PERFILES DEL PERSONAL DE SOPORTE Y MESA DE AYUDA</t>
  </si>
  <si>
    <t>Descripción del servicio; ver Anexo Tecnico 3, numeral 3.1.10.5</t>
  </si>
  <si>
    <t>Descripción del servicio; ver Anexo Tecnico 3, numeral 3.1.3.1.1. y pestaña Licenciamiento.</t>
  </si>
  <si>
    <t>Descripción del servicio; ver Anexo Tecnico 3, numeral 3.1.3.1.2. y pestaña Licenciamiento,</t>
  </si>
  <si>
    <t>Descripción del servicio; ver Anexo Tecnico 3, numeral 3.1.3.1.3. y pestaña Licenciamiento</t>
  </si>
  <si>
    <t>Descripción del servicio; ver Anexo Tecnico 3, numeral 3.1.3.9. y pestaña Licenciamiento</t>
  </si>
  <si>
    <t>Hardware y software Servicios de Directorio: DNS - Active Directory - Dominio - DHCP - WSUS y Servicios asociados a la red</t>
  </si>
  <si>
    <t>Hardware o VM Herramienta de Gestion de Mesa de ayuda e Inventario.</t>
  </si>
  <si>
    <t>EMR-423</t>
  </si>
  <si>
    <t>HW Seguridad Endpoint</t>
  </si>
  <si>
    <t>Servidor / VM, para instalación de plataforma de seguridad endpoint.</t>
  </si>
  <si>
    <t>4.2.2.3.</t>
  </si>
  <si>
    <t>6.1.1.4.</t>
  </si>
  <si>
    <t xml:space="preserve">COSTOS MENSUALES </t>
  </si>
  <si>
    <t xml:space="preserve">COMPAÑÍA PROPONENTE: </t>
  </si>
  <si>
    <t>OFIMATICA</t>
  </si>
  <si>
    <t>8.1.</t>
  </si>
  <si>
    <t>Migración Office 365 Conforme al Item 3.1.10.3</t>
  </si>
  <si>
    <t>8.2.</t>
  </si>
  <si>
    <t>Gestión del Cambio para toda la organización en Office 365</t>
  </si>
  <si>
    <t>8.3.</t>
  </si>
  <si>
    <t>Capacitación Formal en la administración de Office 365  conforme al item 3.1.10.3.1.8.</t>
  </si>
  <si>
    <t>8.4.</t>
  </si>
  <si>
    <t>Capacitación de Usuario Final en Office 365 y nuevos habitos de seguridad para toda la organización  conforme al item 3.1.10.3.1.8.</t>
  </si>
  <si>
    <t>7.1.</t>
  </si>
  <si>
    <t>7.2.</t>
  </si>
  <si>
    <t>7.3.</t>
  </si>
  <si>
    <t>7.4.</t>
  </si>
  <si>
    <t>7.5.</t>
  </si>
  <si>
    <t>7.6.</t>
  </si>
  <si>
    <t>7.7.</t>
  </si>
  <si>
    <t>ARCHIVO EXCEL COSTOSINVITACIONPUBLICA_OUTSOURCING.XLSX</t>
  </si>
  <si>
    <t>Nombre de la Hoja</t>
  </si>
  <si>
    <t>Descripción</t>
  </si>
  <si>
    <t>Diligenciar por parte del oferente</t>
  </si>
  <si>
    <t>NO</t>
  </si>
  <si>
    <t xml:space="preserve">EMR </t>
  </si>
  <si>
    <t>Especificaciones Mínima requeridas de Hardware</t>
  </si>
  <si>
    <t>SI</t>
  </si>
  <si>
    <t>Productos Servicios y costos de la oferta detallados</t>
  </si>
  <si>
    <t xml:space="preserve">Otros costos relacionados con la operación </t>
  </si>
  <si>
    <t>TotalCostos</t>
  </si>
  <si>
    <t xml:space="preserve">Ficha resumen costos   </t>
  </si>
  <si>
    <t>CostoProductosServicio</t>
  </si>
  <si>
    <t>OtrosCostos</t>
  </si>
  <si>
    <t xml:space="preserve">Otros costos relacionados con la Transición y Migraciónoperación </t>
  </si>
  <si>
    <t>OTROS COSTOS OPERATIVOS</t>
  </si>
  <si>
    <t>COSTOS  MIGRACION Y GESTION DEL CAMBIO</t>
  </si>
  <si>
    <t>TOTAL COSTOS MIGRACION Y GESTION DEL CAMBIO</t>
  </si>
  <si>
    <t>CostoMigración</t>
  </si>
  <si>
    <t>ANEXO COSTOS MIGRACION Y GESTION DEL CAMBIO</t>
  </si>
  <si>
    <t>ANEXO OTROS COSTOS OPERATIVOS</t>
  </si>
  <si>
    <t>COSTO TRANSICIÓN ANTICIPADA</t>
  </si>
  <si>
    <t>COSTO TOTAL IVA INCLUIDO</t>
  </si>
  <si>
    <t xml:space="preserve">NOTA: </t>
  </si>
  <si>
    <t>Si los valores de las columnas Costo Mensual y Costo Migración no estan en verde, es un indicador de que los valores tope mensuales estimados sobrepasan los limites</t>
  </si>
  <si>
    <t>PORCENTAJE LIMITE</t>
  </si>
  <si>
    <t>Access Point con Power Injector ARUBA</t>
  </si>
  <si>
    <t>CONVOCATORIA PÚBLICA N° XXX - 2019</t>
  </si>
  <si>
    <t>RESUMEN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</si>
</sst>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\ * #,##0.00_);_(&quot;$&quot;\ * \(#,##0.00\);_(&quot;$&quot;\ * &quot;-&quot;??_);_(@_)"/>
    <numFmt numFmtId="164" formatCode="_-&quot;$&quot;\ * #,##0_-;\-&quot;$&quot;\ * #,##0_-;_-&quot;$&quot;\ * &quot;-&quot;_-;_-@_-"/>
    <numFmt numFmtId="165" formatCode="_-* #,##0_-;\-* #,##0_-;_-* &quot;-&quot;_-;_-@_-"/>
    <numFmt numFmtId="166" formatCode="_ [$$-240A]\ * #,##0.00_ ;_ [$$-240A]\ * \-#,##0.00_ ;_ [$$-240A]\ * &quot;-&quot;??_ ;_ @_ "/>
    <numFmt numFmtId="167" formatCode="_(&quot;$&quot;\ * #,##0_);_(&quot;$&quot;\ * \(#,##0\);_(&quot;$&quot;\ * &quot;-&quot;??_);_(@_)"/>
    <numFmt numFmtId="168" formatCode="[$$-240A]\ #,##0"/>
    <numFmt numFmtId="169" formatCode="_ [$$-240A]\ * #,##0_ ;_ [$$-240A]\ * \-#,##0_ ;_ [$$-240A]\ * &quot;-&quot;??_ ;_ @_ "/>
    <numFmt numFmtId="170" formatCode="&quot;$&quot;\ #,##0"/>
    <numFmt numFmtId="171" formatCode="_([$$-240A]\ * #,##0.00_);_([$$-240A]\ * \(#,##0.00\);_([$$-240A]\ * &quot;-&quot;??_);_(@_)"/>
    <numFmt numFmtId="172" formatCode="0.0000000000000%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b/>
      <sz val="10"/>
      <color indexed="9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u/>
      <sz val="10"/>
      <name val="Verdan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theme="0"/>
      <name val="Verdana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Verdana"/>
      <family val="2"/>
    </font>
    <font>
      <sz val="10"/>
      <color theme="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0"/>
      <name val="Verdana"/>
      <family val="2"/>
    </font>
    <font>
      <b/>
      <sz val="11"/>
      <color theme="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808080"/>
      </right>
      <top/>
      <bottom style="medium">
        <color rgb="FF9BBB59"/>
      </bottom>
      <diagonal/>
    </border>
    <border>
      <left/>
      <right style="medium">
        <color rgb="FF808080"/>
      </right>
      <top/>
      <bottom style="medium">
        <color rgb="FF9BBB59"/>
      </bottom>
      <diagonal/>
    </border>
    <border>
      <left/>
      <right style="double">
        <color indexed="64"/>
      </right>
      <top/>
      <bottom style="medium">
        <color rgb="FF9BBB59"/>
      </bottom>
      <diagonal/>
    </border>
    <border>
      <left style="double">
        <color indexed="64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 style="double">
        <color indexed="64"/>
      </right>
      <top/>
      <bottom style="medium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166" fontId="0" fillId="0" borderId="0"/>
    <xf numFmtId="166" fontId="1" fillId="0" borderId="0"/>
    <xf numFmtId="166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1" fillId="0" borderId="0"/>
    <xf numFmtId="166" fontId="13" fillId="0" borderId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764">
    <xf numFmtId="166" fontId="0" fillId="0" borderId="0" xfId="0"/>
    <xf numFmtId="166" fontId="8" fillId="3" borderId="0" xfId="0" applyFont="1" applyFill="1" applyAlignment="1" applyProtection="1">
      <alignment horizontal="left" vertical="center" wrapText="1"/>
    </xf>
    <xf numFmtId="166" fontId="2" fillId="7" borderId="27" xfId="0" applyFont="1" applyFill="1" applyBorder="1" applyAlignment="1" applyProtection="1">
      <alignment horizontal="left" vertical="center" wrapText="1"/>
      <protection locked="0"/>
    </xf>
    <xf numFmtId="166" fontId="2" fillId="7" borderId="14" xfId="0" applyFont="1" applyFill="1" applyBorder="1" applyAlignment="1" applyProtection="1">
      <alignment horizontal="left" vertical="center" wrapText="1"/>
      <protection locked="0"/>
    </xf>
    <xf numFmtId="166" fontId="2" fillId="3" borderId="0" xfId="1" applyFont="1" applyFill="1" applyAlignment="1" applyProtection="1">
      <alignment horizontal="left" vertical="center" wrapText="1"/>
    </xf>
    <xf numFmtId="166" fontId="2" fillId="7" borderId="31" xfId="0" applyFont="1" applyFill="1" applyBorder="1" applyAlignment="1" applyProtection="1">
      <alignment horizontal="left" vertical="center" wrapText="1"/>
      <protection locked="0"/>
    </xf>
    <xf numFmtId="166" fontId="8" fillId="3" borderId="0" xfId="0" applyFont="1" applyFill="1" applyAlignment="1" applyProtection="1">
      <alignment horizontal="center" vertical="center" wrapText="1"/>
    </xf>
    <xf numFmtId="0" fontId="0" fillId="0" borderId="0" xfId="0" applyNumberFormat="1"/>
    <xf numFmtId="0" fontId="8" fillId="3" borderId="0" xfId="0" applyNumberFormat="1" applyFont="1" applyFill="1" applyAlignment="1" applyProtection="1">
      <alignment horizontal="center" vertical="center" wrapText="1"/>
    </xf>
    <xf numFmtId="0" fontId="0" fillId="3" borderId="0" xfId="0" applyNumberFormat="1" applyFill="1" applyBorder="1"/>
    <xf numFmtId="1" fontId="8" fillId="6" borderId="18" xfId="1" applyNumberFormat="1" applyFont="1" applyFill="1" applyBorder="1" applyAlignment="1" applyProtection="1">
      <alignment horizontal="center" vertical="center" wrapText="1"/>
    </xf>
    <xf numFmtId="1" fontId="8" fillId="6" borderId="35" xfId="1" applyNumberFormat="1" applyFont="1" applyFill="1" applyBorder="1" applyAlignment="1" applyProtection="1">
      <alignment horizontal="center" vertical="center" wrapText="1"/>
    </xf>
    <xf numFmtId="166" fontId="2" fillId="0" borderId="27" xfId="1" applyFont="1" applyFill="1" applyBorder="1" applyAlignment="1" applyProtection="1">
      <alignment horizontal="center" vertical="center" wrapText="1"/>
    </xf>
    <xf numFmtId="1" fontId="2" fillId="6" borderId="29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Border="1" applyAlignment="1" applyProtection="1">
      <alignment horizontal="center" vertical="center" wrapText="1"/>
    </xf>
    <xf numFmtId="166" fontId="2" fillId="7" borderId="27" xfId="0" applyFont="1" applyFill="1" applyBorder="1" applyAlignment="1" applyProtection="1">
      <alignment vertical="center" wrapText="1"/>
      <protection locked="0"/>
    </xf>
    <xf numFmtId="166" fontId="2" fillId="7" borderId="67" xfId="0" applyFont="1" applyFill="1" applyBorder="1" applyAlignment="1" applyProtection="1">
      <alignment horizontal="left" vertical="center" wrapText="1"/>
      <protection locked="0"/>
    </xf>
    <xf numFmtId="166" fontId="4" fillId="5" borderId="54" xfId="0" applyFont="1" applyFill="1" applyBorder="1" applyAlignment="1" applyProtection="1">
      <alignment horizontal="left" vertical="center" wrapText="1"/>
    </xf>
    <xf numFmtId="0" fontId="4" fillId="5" borderId="50" xfId="0" applyNumberFormat="1" applyFont="1" applyFill="1" applyBorder="1" applyAlignment="1" applyProtection="1">
      <alignment horizontal="center" vertical="center" wrapText="1"/>
    </xf>
    <xf numFmtId="1" fontId="2" fillId="0" borderId="29" xfId="0" applyNumberFormat="1" applyFont="1" applyFill="1" applyBorder="1" applyAlignment="1" applyProtection="1">
      <alignment horizontal="center" vertical="center" wrapText="1"/>
    </xf>
    <xf numFmtId="166" fontId="8" fillId="0" borderId="0" xfId="0" applyFont="1" applyFill="1" applyAlignment="1" applyProtection="1">
      <alignment horizontal="left" vertical="center" wrapText="1"/>
    </xf>
    <xf numFmtId="166" fontId="2" fillId="7" borderId="21" xfId="0" applyFont="1" applyFill="1" applyBorder="1" applyAlignment="1" applyProtection="1">
      <alignment horizontal="left" vertical="center" wrapText="1"/>
      <protection locked="0"/>
    </xf>
    <xf numFmtId="0" fontId="4" fillId="5" borderId="55" xfId="0" applyNumberFormat="1" applyFont="1" applyFill="1" applyBorder="1" applyAlignment="1" applyProtection="1">
      <alignment horizontal="center" vertical="center" wrapText="1"/>
    </xf>
    <xf numFmtId="166" fontId="2" fillId="7" borderId="21" xfId="0" applyFont="1" applyFill="1" applyBorder="1" applyAlignment="1" applyProtection="1">
      <alignment vertical="center" wrapText="1"/>
      <protection locked="0"/>
    </xf>
    <xf numFmtId="166" fontId="2" fillId="7" borderId="31" xfId="0" applyFont="1" applyFill="1" applyBorder="1" applyAlignment="1" applyProtection="1">
      <alignment vertical="center" wrapText="1"/>
      <protection locked="0"/>
    </xf>
    <xf numFmtId="166" fontId="4" fillId="5" borderId="54" xfId="1" applyFont="1" applyFill="1" applyBorder="1" applyAlignment="1" applyProtection="1">
      <alignment horizontal="left" vertical="center" wrapText="1"/>
    </xf>
    <xf numFmtId="0" fontId="4" fillId="5" borderId="50" xfId="1" applyNumberFormat="1" applyFont="1" applyFill="1" applyBorder="1" applyAlignment="1" applyProtection="1">
      <alignment horizontal="center" vertical="center" wrapText="1"/>
    </xf>
    <xf numFmtId="166" fontId="8" fillId="3" borderId="27" xfId="0" applyFont="1" applyFill="1" applyBorder="1" applyAlignment="1" applyProtection="1">
      <alignment horizontal="left" vertical="center" wrapText="1"/>
    </xf>
    <xf numFmtId="166" fontId="4" fillId="5" borderId="69" xfId="0" applyFont="1" applyFill="1" applyBorder="1" applyAlignment="1" applyProtection="1">
      <alignment horizontal="left" vertical="center" wrapText="1"/>
    </xf>
    <xf numFmtId="1" fontId="2" fillId="6" borderId="18" xfId="0" applyNumberFormat="1" applyFont="1" applyFill="1" applyBorder="1" applyAlignment="1" applyProtection="1">
      <alignment horizontal="center" vertical="center" wrapText="1"/>
    </xf>
    <xf numFmtId="166" fontId="0" fillId="0" borderId="0" xfId="0"/>
    <xf numFmtId="166" fontId="17" fillId="6" borderId="0" xfId="0" applyFont="1" applyFill="1" applyProtection="1">
      <protection locked="0"/>
    </xf>
    <xf numFmtId="166" fontId="2" fillId="7" borderId="5" xfId="0" applyFont="1" applyFill="1" applyBorder="1" applyAlignment="1" applyProtection="1">
      <alignment horizontal="center" vertical="center" wrapText="1"/>
      <protection locked="0"/>
    </xf>
    <xf numFmtId="166" fontId="2" fillId="7" borderId="39" xfId="0" applyFont="1" applyFill="1" applyBorder="1" applyAlignment="1" applyProtection="1">
      <alignment horizontal="center" vertical="center" wrapText="1"/>
      <protection locked="0"/>
    </xf>
    <xf numFmtId="166" fontId="2" fillId="7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Border="1"/>
    <xf numFmtId="166" fontId="17" fillId="0" borderId="0" xfId="0" applyFont="1" applyFill="1" applyProtection="1">
      <protection locked="0"/>
    </xf>
    <xf numFmtId="166" fontId="20" fillId="0" borderId="0" xfId="0" applyFont="1" applyFill="1"/>
    <xf numFmtId="1" fontId="20" fillId="0" borderId="0" xfId="0" applyNumberFormat="1" applyFont="1" applyFill="1" applyAlignment="1">
      <alignment horizontal="center"/>
    </xf>
    <xf numFmtId="166" fontId="20" fillId="0" borderId="0" xfId="0" applyFont="1" applyFill="1" applyAlignment="1">
      <alignment horizontal="center"/>
    </xf>
    <xf numFmtId="166" fontId="20" fillId="0" borderId="0" xfId="0" applyFont="1" applyFill="1" applyAlignment="1">
      <alignment horizontal="left"/>
    </xf>
    <xf numFmtId="1" fontId="20" fillId="0" borderId="0" xfId="0" applyNumberFormat="1" applyFont="1" applyFill="1"/>
    <xf numFmtId="166" fontId="20" fillId="0" borderId="0" xfId="0" applyNumberFormat="1" applyFont="1" applyFill="1" applyAlignment="1">
      <alignment horizontal="center" vertical="center"/>
    </xf>
    <xf numFmtId="166" fontId="21" fillId="0" borderId="0" xfId="0" applyFont="1" applyFill="1"/>
    <xf numFmtId="166" fontId="22" fillId="0" borderId="0" xfId="0" applyFont="1" applyFill="1"/>
    <xf numFmtId="1" fontId="6" fillId="11" borderId="29" xfId="1" applyNumberFormat="1" applyFont="1" applyFill="1" applyBorder="1" applyAlignment="1" applyProtection="1">
      <alignment horizontal="center" vertical="center" wrapText="1"/>
    </xf>
    <xf numFmtId="1" fontId="6" fillId="11" borderId="27" xfId="1" applyNumberFormat="1" applyFont="1" applyFill="1" applyBorder="1" applyAlignment="1" applyProtection="1">
      <alignment horizontal="center" vertical="center" wrapText="1"/>
    </xf>
    <xf numFmtId="166" fontId="7" fillId="11" borderId="27" xfId="1" applyNumberFormat="1" applyFont="1" applyFill="1" applyBorder="1" applyAlignment="1" applyProtection="1">
      <alignment horizontal="center" vertical="center" wrapText="1"/>
    </xf>
    <xf numFmtId="1" fontId="2" fillId="0" borderId="28" xfId="0" applyNumberFormat="1" applyFont="1" applyBorder="1" applyAlignment="1" applyProtection="1">
      <alignment horizontal="center" vertical="center" wrapText="1"/>
    </xf>
    <xf numFmtId="1" fontId="4" fillId="5" borderId="70" xfId="0" applyNumberFormat="1" applyFont="1" applyFill="1" applyBorder="1" applyAlignment="1" applyProtection="1">
      <alignment horizontal="center" vertical="center" wrapText="1"/>
    </xf>
    <xf numFmtId="1" fontId="2" fillId="0" borderId="29" xfId="0" applyNumberFormat="1" applyFont="1" applyBorder="1" applyAlignment="1" applyProtection="1">
      <alignment horizontal="center" vertical="center" wrapText="1"/>
    </xf>
    <xf numFmtId="1" fontId="11" fillId="13" borderId="29" xfId="1" applyNumberFormat="1" applyFont="1" applyFill="1" applyBorder="1" applyAlignment="1" applyProtection="1">
      <alignment horizontal="center" vertical="center" wrapText="1"/>
    </xf>
    <xf numFmtId="1" fontId="11" fillId="13" borderId="27" xfId="1" applyNumberFormat="1" applyFont="1" applyFill="1" applyBorder="1" applyAlignment="1" applyProtection="1">
      <alignment horizontal="center" vertical="center" wrapText="1"/>
    </xf>
    <xf numFmtId="166" fontId="11" fillId="13" borderId="27" xfId="1" applyNumberFormat="1" applyFont="1" applyFill="1" applyBorder="1" applyAlignment="1" applyProtection="1">
      <alignment horizontal="center" vertical="center" wrapText="1"/>
    </xf>
    <xf numFmtId="1" fontId="11" fillId="13" borderId="18" xfId="1" applyNumberFormat="1" applyFont="1" applyFill="1" applyBorder="1" applyAlignment="1" applyProtection="1">
      <alignment horizontal="center" vertical="center" wrapText="1"/>
    </xf>
    <xf numFmtId="1" fontId="11" fillId="13" borderId="21" xfId="1" applyNumberFormat="1" applyFont="1" applyFill="1" applyBorder="1" applyAlignment="1" applyProtection="1">
      <alignment horizontal="center" vertical="center" wrapText="1"/>
    </xf>
    <xf numFmtId="166" fontId="11" fillId="13" borderId="21" xfId="1" applyNumberFormat="1" applyFont="1" applyFill="1" applyBorder="1" applyAlignment="1" applyProtection="1">
      <alignment horizontal="center" vertical="center" wrapText="1"/>
    </xf>
    <xf numFmtId="166" fontId="24" fillId="0" borderId="0" xfId="0" applyFont="1" applyFill="1"/>
    <xf numFmtId="166" fontId="6" fillId="11" borderId="27" xfId="1" applyNumberFormat="1" applyFont="1" applyFill="1" applyBorder="1" applyAlignment="1" applyProtection="1">
      <alignment horizontal="center" vertical="center" wrapText="1"/>
    </xf>
    <xf numFmtId="166" fontId="6" fillId="11" borderId="29" xfId="1" applyNumberFormat="1" applyFont="1" applyFill="1" applyBorder="1" applyAlignment="1" applyProtection="1">
      <alignment horizontal="center" vertical="center" wrapText="1"/>
    </xf>
    <xf numFmtId="1" fontId="6" fillId="11" borderId="29" xfId="0" applyNumberFormat="1" applyFont="1" applyFill="1" applyBorder="1" applyAlignment="1" applyProtection="1">
      <alignment horizontal="center" vertical="center" wrapText="1"/>
    </xf>
    <xf numFmtId="1" fontId="6" fillId="11" borderId="27" xfId="1" applyNumberFormat="1" applyFont="1" applyFill="1" applyBorder="1" applyAlignment="1" applyProtection="1">
      <alignment vertical="center" wrapText="1"/>
    </xf>
    <xf numFmtId="169" fontId="11" fillId="13" borderId="27" xfId="2" applyNumberFormat="1" applyFont="1" applyFill="1" applyBorder="1" applyAlignment="1" applyProtection="1">
      <alignment horizontal="center" vertical="center" wrapText="1"/>
    </xf>
    <xf numFmtId="169" fontId="6" fillId="11" borderId="27" xfId="2" applyNumberFormat="1" applyFont="1" applyFill="1" applyBorder="1" applyAlignment="1" applyProtection="1">
      <alignment horizontal="center" vertical="center" wrapText="1"/>
    </xf>
    <xf numFmtId="169" fontId="11" fillId="13" borderId="21" xfId="2" applyNumberFormat="1" applyFont="1" applyFill="1" applyBorder="1" applyAlignment="1" applyProtection="1">
      <alignment horizontal="center" vertical="center" wrapText="1"/>
    </xf>
    <xf numFmtId="166" fontId="9" fillId="0" borderId="13" xfId="1" applyNumberFormat="1" applyFont="1" applyFill="1" applyBorder="1" applyAlignment="1" applyProtection="1">
      <alignment vertical="center" wrapText="1"/>
    </xf>
    <xf numFmtId="166" fontId="23" fillId="13" borderId="54" xfId="0" applyFont="1" applyFill="1" applyBorder="1" applyAlignment="1" applyProtection="1">
      <alignment horizontal="left" vertical="center" wrapText="1"/>
    </xf>
    <xf numFmtId="166" fontId="19" fillId="13" borderId="54" xfId="0" applyFont="1" applyFill="1" applyBorder="1" applyAlignment="1" applyProtection="1">
      <alignment horizontal="left" vertical="center" wrapText="1"/>
    </xf>
    <xf numFmtId="0" fontId="19" fillId="13" borderId="50" xfId="0" applyNumberFormat="1" applyFont="1" applyFill="1" applyBorder="1" applyAlignment="1" applyProtection="1">
      <alignment horizontal="center" vertical="center" wrapText="1"/>
    </xf>
    <xf numFmtId="166" fontId="25" fillId="13" borderId="49" xfId="0" applyFont="1" applyFill="1" applyBorder="1" applyAlignment="1" applyProtection="1">
      <alignment horizontal="center" vertical="center" wrapText="1"/>
    </xf>
    <xf numFmtId="166" fontId="25" fillId="13" borderId="50" xfId="0" applyFont="1" applyFill="1" applyBorder="1" applyAlignment="1" applyProtection="1">
      <alignment horizontal="center" vertical="center" wrapText="1"/>
    </xf>
    <xf numFmtId="0" fontId="6" fillId="11" borderId="50" xfId="1" applyNumberFormat="1" applyFont="1" applyFill="1" applyBorder="1" applyAlignment="1" applyProtection="1">
      <alignment horizontal="center" vertical="center" wrapText="1"/>
    </xf>
    <xf numFmtId="166" fontId="2" fillId="7" borderId="65" xfId="0" applyFont="1" applyFill="1" applyBorder="1" applyAlignment="1" applyProtection="1">
      <alignment horizontal="left" vertical="center" wrapText="1"/>
      <protection locked="0"/>
    </xf>
    <xf numFmtId="0" fontId="11" fillId="13" borderId="50" xfId="1" applyNumberFormat="1" applyFont="1" applyFill="1" applyBorder="1" applyAlignment="1" applyProtection="1">
      <alignment horizontal="center" vertical="center" wrapText="1"/>
    </xf>
    <xf numFmtId="0" fontId="5" fillId="13" borderId="55" xfId="1" applyNumberFormat="1" applyFont="1" applyFill="1" applyBorder="1" applyAlignment="1" applyProtection="1">
      <alignment horizontal="center" vertical="center" wrapText="1"/>
    </xf>
    <xf numFmtId="0" fontId="6" fillId="11" borderId="55" xfId="0" applyNumberFormat="1" applyFont="1" applyFill="1" applyBorder="1" applyAlignment="1" applyProtection="1">
      <alignment horizontal="center" vertical="center" wrapText="1"/>
    </xf>
    <xf numFmtId="0" fontId="6" fillId="11" borderId="50" xfId="0" applyNumberFormat="1" applyFont="1" applyFill="1" applyBorder="1" applyAlignment="1" applyProtection="1">
      <alignment horizontal="center" vertical="center" wrapText="1"/>
    </xf>
    <xf numFmtId="0" fontId="6" fillId="11" borderId="54" xfId="0" applyNumberFormat="1" applyFont="1" applyFill="1" applyBorder="1" applyAlignment="1" applyProtection="1">
      <alignment horizontal="center" vertical="center" wrapText="1"/>
    </xf>
    <xf numFmtId="0" fontId="6" fillId="11" borderId="42" xfId="0" applyNumberFormat="1" applyFont="1" applyFill="1" applyBorder="1" applyAlignment="1" applyProtection="1">
      <alignment horizontal="center" vertical="center" wrapText="1"/>
    </xf>
    <xf numFmtId="0" fontId="6" fillId="14" borderId="70" xfId="0" applyNumberFormat="1" applyFont="1" applyFill="1" applyBorder="1" applyAlignment="1" applyProtection="1">
      <alignment horizontal="center" vertical="center" wrapText="1"/>
    </xf>
    <xf numFmtId="0" fontId="6" fillId="14" borderId="23" xfId="0" applyNumberFormat="1" applyFont="1" applyFill="1" applyBorder="1" applyAlignment="1" applyProtection="1">
      <alignment horizontal="center" vertical="center" wrapText="1"/>
    </xf>
    <xf numFmtId="0" fontId="6" fillId="14" borderId="50" xfId="0" applyNumberFormat="1" applyFont="1" applyFill="1" applyBorder="1" applyAlignment="1" applyProtection="1">
      <alignment horizontal="center" vertical="center" wrapText="1"/>
    </xf>
    <xf numFmtId="1" fontId="6" fillId="14" borderId="27" xfId="1" applyNumberFormat="1" applyFont="1" applyFill="1" applyBorder="1" applyAlignment="1" applyProtection="1">
      <alignment horizontal="center" vertical="center" wrapText="1"/>
    </xf>
    <xf numFmtId="169" fontId="6" fillId="14" borderId="27" xfId="2" applyNumberFormat="1" applyFont="1" applyFill="1" applyBorder="1" applyAlignment="1" applyProtection="1">
      <alignment horizontal="center" vertical="center" wrapText="1"/>
    </xf>
    <xf numFmtId="166" fontId="6" fillId="14" borderId="27" xfId="1" applyNumberFormat="1" applyFont="1" applyFill="1" applyBorder="1" applyAlignment="1" applyProtection="1">
      <alignment horizontal="center" vertical="center" wrapText="1"/>
    </xf>
    <xf numFmtId="1" fontId="6" fillId="14" borderId="35" xfId="0" applyNumberFormat="1" applyFont="1" applyFill="1" applyBorder="1" applyAlignment="1" applyProtection="1">
      <alignment horizontal="center" vertical="center" wrapText="1"/>
    </xf>
    <xf numFmtId="1" fontId="6" fillId="14" borderId="18" xfId="0" applyNumberFormat="1" applyFont="1" applyFill="1" applyBorder="1" applyAlignment="1" applyProtection="1">
      <alignment horizontal="center" vertical="center" wrapText="1"/>
    </xf>
    <xf numFmtId="1" fontId="6" fillId="14" borderId="29" xfId="0" applyNumberFormat="1" applyFont="1" applyFill="1" applyBorder="1" applyAlignment="1" applyProtection="1">
      <alignment horizontal="center" vertical="center" wrapText="1"/>
    </xf>
    <xf numFmtId="1" fontId="6" fillId="14" borderId="27" xfId="1" applyNumberFormat="1" applyFont="1" applyFill="1" applyBorder="1" applyAlignment="1" applyProtection="1">
      <alignment vertical="center" wrapText="1"/>
    </xf>
    <xf numFmtId="3" fontId="8" fillId="6" borderId="21" xfId="0" applyNumberFormat="1" applyFont="1" applyFill="1" applyBorder="1" applyAlignment="1" applyProtection="1">
      <alignment horizontal="center" vertical="center" wrapText="1"/>
    </xf>
    <xf numFmtId="3" fontId="8" fillId="6" borderId="31" xfId="0" applyNumberFormat="1" applyFont="1" applyFill="1" applyBorder="1" applyAlignment="1" applyProtection="1">
      <alignment horizontal="center" vertical="center" wrapText="1"/>
    </xf>
    <xf numFmtId="3" fontId="8" fillId="6" borderId="27" xfId="1" applyNumberFormat="1" applyFont="1" applyFill="1" applyBorder="1" applyAlignment="1" applyProtection="1">
      <alignment horizontal="center" vertical="center" wrapText="1"/>
    </xf>
    <xf numFmtId="170" fontId="8" fillId="6" borderId="28" xfId="0" applyNumberFormat="1" applyFont="1" applyFill="1" applyBorder="1" applyAlignment="1" applyProtection="1">
      <alignment horizontal="center" vertical="center" wrapText="1"/>
      <protection locked="0"/>
    </xf>
    <xf numFmtId="170" fontId="8" fillId="6" borderId="41" xfId="0" applyNumberFormat="1" applyFont="1" applyFill="1" applyBorder="1" applyAlignment="1" applyProtection="1">
      <alignment horizontal="center" vertical="center" wrapText="1"/>
    </xf>
    <xf numFmtId="1" fontId="2" fillId="0" borderId="27" xfId="1" applyNumberFormat="1" applyFont="1" applyFill="1" applyBorder="1" applyAlignment="1" applyProtection="1">
      <alignment horizontal="left" vertical="center" wrapText="1"/>
    </xf>
    <xf numFmtId="166" fontId="2" fillId="0" borderId="27" xfId="1" applyNumberFormat="1" applyFont="1" applyFill="1" applyBorder="1" applyAlignment="1" applyProtection="1">
      <alignment horizontal="center" vertical="center" wrapText="1"/>
    </xf>
    <xf numFmtId="169" fontId="2" fillId="0" borderId="27" xfId="2" applyNumberFormat="1" applyFont="1" applyFill="1" applyBorder="1" applyAlignment="1" applyProtection="1">
      <alignment horizontal="center" vertical="center" wrapText="1"/>
      <protection locked="0"/>
    </xf>
    <xf numFmtId="9" fontId="2" fillId="0" borderId="27" xfId="15" applyFont="1" applyFill="1" applyBorder="1" applyAlignment="1" applyProtection="1">
      <alignment horizontal="center" vertical="center" wrapText="1"/>
      <protection locked="0"/>
    </xf>
    <xf numFmtId="0" fontId="2" fillId="0" borderId="27" xfId="1" applyNumberFormat="1" applyFont="1" applyFill="1" applyBorder="1" applyAlignment="1" applyProtection="1">
      <alignment horizontal="left" vertical="center" wrapText="1"/>
    </xf>
    <xf numFmtId="166" fontId="2" fillId="0" borderId="29" xfId="1" applyFont="1" applyFill="1" applyBorder="1" applyAlignment="1" applyProtection="1">
      <alignment horizontal="center" vertical="center" wrapText="1"/>
    </xf>
    <xf numFmtId="166" fontId="2" fillId="0" borderId="27" xfId="0" applyFont="1" applyFill="1" applyBorder="1" applyAlignment="1" applyProtection="1">
      <alignment vertical="center" wrapText="1"/>
    </xf>
    <xf numFmtId="1" fontId="2" fillId="0" borderId="27" xfId="0" applyNumberFormat="1" applyFont="1" applyFill="1" applyBorder="1" applyAlignment="1" applyProtection="1">
      <alignment horizontal="center" vertical="center" wrapText="1"/>
    </xf>
    <xf numFmtId="166" fontId="2" fillId="0" borderId="29" xfId="1" applyFont="1" applyFill="1" applyBorder="1" applyAlignment="1" applyProtection="1">
      <alignment horizontal="left" vertical="center" wrapText="1"/>
    </xf>
    <xf numFmtId="166" fontId="2" fillId="0" borderId="13" xfId="1" applyFont="1" applyFill="1" applyBorder="1" applyAlignment="1" applyProtection="1">
      <alignment horizontal="center" vertical="center" wrapText="1"/>
    </xf>
    <xf numFmtId="166" fontId="2" fillId="0" borderId="14" xfId="1" applyFont="1" applyFill="1" applyBorder="1" applyAlignment="1" applyProtection="1">
      <alignment horizontal="center" vertical="center" wrapText="1"/>
    </xf>
    <xf numFmtId="166" fontId="2" fillId="0" borderId="14" xfId="1" applyFont="1" applyFill="1" applyBorder="1" applyAlignment="1" applyProtection="1">
      <alignment horizontal="left" vertical="center" wrapText="1"/>
    </xf>
    <xf numFmtId="1" fontId="2" fillId="0" borderId="14" xfId="1" applyNumberFormat="1" applyFont="1" applyFill="1" applyBorder="1" applyAlignment="1" applyProtection="1">
      <alignment horizontal="center" vertical="center" wrapText="1"/>
    </xf>
    <xf numFmtId="169" fontId="2" fillId="0" borderId="31" xfId="2" applyNumberFormat="1" applyFont="1" applyFill="1" applyBorder="1" applyAlignment="1" applyProtection="1">
      <alignment horizontal="center" vertical="center" wrapText="1"/>
      <protection locked="0"/>
    </xf>
    <xf numFmtId="9" fontId="2" fillId="0" borderId="31" xfId="15" applyFont="1" applyFill="1" applyBorder="1" applyAlignment="1" applyProtection="1">
      <alignment horizontal="center" vertical="center" wrapText="1"/>
      <protection locked="0"/>
    </xf>
    <xf numFmtId="1" fontId="26" fillId="13" borderId="27" xfId="1" applyNumberFormat="1" applyFont="1" applyFill="1" applyBorder="1" applyAlignment="1" applyProtection="1">
      <alignment horizontal="center" vertical="center" wrapText="1"/>
    </xf>
    <xf numFmtId="169" fontId="26" fillId="13" borderId="27" xfId="2" applyNumberFormat="1" applyFont="1" applyFill="1" applyBorder="1" applyAlignment="1" applyProtection="1">
      <alignment horizontal="center" vertical="center" wrapText="1"/>
      <protection locked="0"/>
    </xf>
    <xf numFmtId="1" fontId="9" fillId="3" borderId="18" xfId="1" applyNumberFormat="1" applyFont="1" applyFill="1" applyBorder="1" applyAlignment="1" applyProtection="1">
      <alignment horizontal="center" vertical="center" wrapText="1"/>
    </xf>
    <xf numFmtId="9" fontId="8" fillId="6" borderId="19" xfId="0" applyNumberFormat="1" applyFont="1" applyFill="1" applyBorder="1" applyAlignment="1" applyProtection="1">
      <alignment horizontal="center" vertical="center" wrapText="1"/>
      <protection locked="0"/>
    </xf>
    <xf numFmtId="167" fontId="0" fillId="0" borderId="0" xfId="3" applyNumberFormat="1" applyFont="1" applyBorder="1"/>
    <xf numFmtId="169" fontId="9" fillId="0" borderId="13" xfId="1" applyNumberFormat="1" applyFont="1" applyFill="1" applyBorder="1" applyAlignment="1" applyProtection="1">
      <alignment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66" fontId="2" fillId="0" borderId="27" xfId="1" applyFont="1" applyFill="1" applyBorder="1" applyAlignment="1" applyProtection="1">
      <alignment vertical="center" wrapText="1"/>
    </xf>
    <xf numFmtId="166" fontId="2" fillId="0" borderId="28" xfId="0" applyFont="1" applyFill="1" applyBorder="1" applyAlignment="1" applyProtection="1">
      <alignment vertical="center" wrapText="1"/>
    </xf>
    <xf numFmtId="166" fontId="4" fillId="10" borderId="9" xfId="0" applyFont="1" applyFill="1" applyBorder="1" applyAlignment="1" applyProtection="1">
      <alignment vertical="center" wrapText="1"/>
    </xf>
    <xf numFmtId="3" fontId="8" fillId="6" borderId="31" xfId="1" applyNumberFormat="1" applyFont="1" applyFill="1" applyBorder="1" applyAlignment="1" applyProtection="1">
      <alignment horizontal="center" vertical="center" wrapText="1"/>
    </xf>
    <xf numFmtId="170" fontId="8" fillId="6" borderId="33" xfId="0" applyNumberFormat="1" applyFont="1" applyFill="1" applyBorder="1" applyAlignment="1" applyProtection="1">
      <alignment horizontal="center" vertical="center" wrapText="1"/>
      <protection locked="0"/>
    </xf>
    <xf numFmtId="9" fontId="8" fillId="6" borderId="42" xfId="0" applyNumberFormat="1" applyFont="1" applyFill="1" applyBorder="1" applyAlignment="1" applyProtection="1">
      <alignment horizontal="center" vertical="center" wrapText="1"/>
      <protection locked="0"/>
    </xf>
    <xf numFmtId="1" fontId="5" fillId="13" borderId="49" xfId="1" applyNumberFormat="1" applyFont="1" applyFill="1" applyBorder="1" applyAlignment="1" applyProtection="1">
      <alignment horizontal="center" vertical="center" wrapText="1"/>
    </xf>
    <xf numFmtId="1" fontId="7" fillId="6" borderId="27" xfId="1" applyNumberFormat="1" applyFont="1" applyFill="1" applyBorder="1" applyAlignment="1" applyProtection="1">
      <alignment horizontal="center" vertical="center" wrapText="1"/>
    </xf>
    <xf numFmtId="1" fontId="11" fillId="13" borderId="48" xfId="1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35" xfId="0" applyNumberFormat="1" applyFont="1" applyBorder="1" applyAlignment="1" applyProtection="1">
      <alignment horizontal="center" vertical="center" wrapText="1"/>
    </xf>
    <xf numFmtId="166" fontId="23" fillId="13" borderId="27" xfId="0" applyFont="1" applyFill="1" applyBorder="1" applyAlignment="1" applyProtection="1">
      <alignment horizontal="center" vertical="center" wrapText="1"/>
    </xf>
    <xf numFmtId="1" fontId="2" fillId="0" borderId="27" xfId="1" applyNumberFormat="1" applyFont="1" applyFill="1" applyBorder="1" applyAlignment="1" applyProtection="1">
      <alignment horizontal="center" vertical="center" wrapText="1"/>
    </xf>
    <xf numFmtId="0" fontId="2" fillId="0" borderId="27" xfId="1" applyNumberFormat="1" applyFont="1" applyFill="1" applyBorder="1" applyAlignment="1" applyProtection="1">
      <alignment horizontal="center" vertical="center" wrapText="1"/>
    </xf>
    <xf numFmtId="170" fontId="11" fillId="13" borderId="47" xfId="1" applyNumberFormat="1" applyFont="1" applyFill="1" applyBorder="1" applyAlignment="1" applyProtection="1">
      <alignment horizontal="center" vertical="center" wrapText="1"/>
    </xf>
    <xf numFmtId="166" fontId="3" fillId="6" borderId="52" xfId="0" applyFont="1" applyFill="1" applyBorder="1" applyAlignment="1" applyProtection="1"/>
    <xf numFmtId="166" fontId="3" fillId="6" borderId="0" xfId="0" applyFont="1" applyFill="1" applyBorder="1" applyAlignment="1" applyProtection="1"/>
    <xf numFmtId="1" fontId="2" fillId="16" borderId="29" xfId="1" applyNumberFormat="1" applyFont="1" applyFill="1" applyBorder="1" applyAlignment="1" applyProtection="1">
      <alignment horizontal="center" vertical="center" wrapText="1"/>
    </xf>
    <xf numFmtId="1" fontId="2" fillId="16" borderId="27" xfId="1" applyNumberFormat="1" applyFont="1" applyFill="1" applyBorder="1" applyAlignment="1" applyProtection="1">
      <alignment horizontal="center" vertical="center" wrapText="1"/>
    </xf>
    <xf numFmtId="1" fontId="2" fillId="16" borderId="27" xfId="1" applyNumberFormat="1" applyFont="1" applyFill="1" applyBorder="1" applyAlignment="1" applyProtection="1">
      <alignment horizontal="left" vertical="center" wrapText="1"/>
    </xf>
    <xf numFmtId="166" fontId="2" fillId="16" borderId="27" xfId="1" applyNumberFormat="1" applyFont="1" applyFill="1" applyBorder="1" applyAlignment="1" applyProtection="1">
      <alignment horizontal="center" vertical="center" wrapText="1"/>
    </xf>
    <xf numFmtId="169" fontId="2" fillId="16" borderId="27" xfId="2" applyNumberFormat="1" applyFont="1" applyFill="1" applyBorder="1" applyAlignment="1" applyProtection="1">
      <alignment horizontal="center" vertical="center" wrapText="1"/>
      <protection locked="0"/>
    </xf>
    <xf numFmtId="9" fontId="2" fillId="16" borderId="27" xfId="15" applyFont="1" applyFill="1" applyBorder="1" applyAlignment="1" applyProtection="1">
      <alignment horizontal="center" vertical="center" wrapText="1"/>
      <protection locked="0"/>
    </xf>
    <xf numFmtId="166" fontId="23" fillId="13" borderId="32" xfId="0" applyFont="1" applyFill="1" applyBorder="1" applyAlignment="1" applyProtection="1">
      <alignment horizontal="center" vertical="center" wrapText="1"/>
    </xf>
    <xf numFmtId="169" fontId="11" fillId="13" borderId="32" xfId="2" applyNumberFormat="1" applyFont="1" applyFill="1" applyBorder="1" applyAlignment="1" applyProtection="1">
      <alignment horizontal="center" vertical="center" wrapText="1"/>
    </xf>
    <xf numFmtId="169" fontId="6" fillId="11" borderId="32" xfId="2" applyNumberFormat="1" applyFont="1" applyFill="1" applyBorder="1" applyAlignment="1" applyProtection="1">
      <alignment horizontal="center" vertical="center" wrapText="1"/>
    </xf>
    <xf numFmtId="169" fontId="2" fillId="0" borderId="32" xfId="2" applyNumberFormat="1" applyFont="1" applyFill="1" applyBorder="1" applyAlignment="1" applyProtection="1">
      <alignment horizontal="center" vertical="center" wrapText="1"/>
    </xf>
    <xf numFmtId="169" fontId="2" fillId="16" borderId="32" xfId="2" applyNumberFormat="1" applyFont="1" applyFill="1" applyBorder="1" applyAlignment="1" applyProtection="1">
      <alignment horizontal="center" vertical="center" wrapText="1"/>
    </xf>
    <xf numFmtId="169" fontId="6" fillId="14" borderId="32" xfId="2" applyNumberFormat="1" applyFont="1" applyFill="1" applyBorder="1" applyAlignment="1" applyProtection="1">
      <alignment horizontal="center" vertical="center" wrapText="1"/>
    </xf>
    <xf numFmtId="169" fontId="9" fillId="0" borderId="77" xfId="1" applyNumberFormat="1" applyFont="1" applyFill="1" applyBorder="1" applyAlignment="1" applyProtection="1">
      <alignment vertical="center" wrapText="1"/>
    </xf>
    <xf numFmtId="166" fontId="25" fillId="13" borderId="37" xfId="1" applyNumberFormat="1" applyFont="1" applyFill="1" applyBorder="1" applyAlignment="1" applyProtection="1">
      <alignment horizontal="center" vertical="center" wrapText="1"/>
    </xf>
    <xf numFmtId="9" fontId="25" fillId="13" borderId="76" xfId="1" applyNumberFormat="1" applyFont="1" applyFill="1" applyBorder="1" applyAlignment="1" applyProtection="1">
      <alignment horizontal="center" vertical="center" wrapText="1"/>
    </xf>
    <xf numFmtId="166" fontId="25" fillId="13" borderId="76" xfId="1" applyNumberFormat="1" applyFont="1" applyFill="1" applyBorder="1" applyAlignment="1" applyProtection="1">
      <alignment horizontal="center" vertical="center" wrapText="1"/>
    </xf>
    <xf numFmtId="169" fontId="25" fillId="13" borderId="38" xfId="1" applyNumberFormat="1" applyFont="1" applyFill="1" applyBorder="1" applyAlignment="1" applyProtection="1">
      <alignment horizontal="center" vertical="center" wrapText="1"/>
    </xf>
    <xf numFmtId="166" fontId="26" fillId="13" borderId="54" xfId="1" applyNumberFormat="1" applyFont="1" applyFill="1" applyBorder="1" applyAlignment="1" applyProtection="1">
      <alignment horizontal="right" vertical="center" wrapText="1"/>
    </xf>
    <xf numFmtId="166" fontId="11" fillId="13" borderId="55" xfId="1" applyNumberFormat="1" applyFont="1" applyFill="1" applyBorder="1" applyAlignment="1" applyProtection="1">
      <alignment horizontal="right" vertical="center" wrapText="1"/>
    </xf>
    <xf numFmtId="9" fontId="11" fillId="13" borderId="55" xfId="1" applyNumberFormat="1" applyFont="1" applyFill="1" applyBorder="1" applyAlignment="1" applyProtection="1">
      <alignment horizontal="right" vertical="center" wrapText="1"/>
    </xf>
    <xf numFmtId="169" fontId="11" fillId="13" borderId="55" xfId="1" applyNumberFormat="1" applyFont="1" applyFill="1" applyBorder="1" applyAlignment="1" applyProtection="1">
      <alignment horizontal="center" vertical="center" wrapText="1"/>
    </xf>
    <xf numFmtId="1" fontId="8" fillId="3" borderId="0" xfId="0" applyNumberFormat="1" applyFont="1" applyFill="1" applyAlignment="1" applyProtection="1">
      <alignment horizontal="center" vertical="center" wrapText="1"/>
    </xf>
    <xf numFmtId="1" fontId="19" fillId="13" borderId="49" xfId="0" applyNumberFormat="1" applyFont="1" applyFill="1" applyBorder="1" applyAlignment="1" applyProtection="1">
      <alignment horizontal="center" vertical="center" wrapText="1"/>
    </xf>
    <xf numFmtId="1" fontId="11" fillId="13" borderId="49" xfId="1" applyNumberFormat="1" applyFont="1" applyFill="1" applyBorder="1" applyAlignment="1" applyProtection="1">
      <alignment horizontal="center" vertical="center" wrapText="1"/>
    </xf>
    <xf numFmtId="1" fontId="6" fillId="11" borderId="49" xfId="1" applyNumberFormat="1" applyFont="1" applyFill="1" applyBorder="1" applyAlignment="1" applyProtection="1">
      <alignment horizontal="center" vertical="center" wrapText="1"/>
    </xf>
    <xf numFmtId="1" fontId="4" fillId="5" borderId="49" xfId="0" applyNumberFormat="1" applyFont="1" applyFill="1" applyBorder="1" applyAlignment="1" applyProtection="1">
      <alignment horizontal="center" vertical="center" wrapText="1"/>
    </xf>
    <xf numFmtId="1" fontId="4" fillId="5" borderId="49" xfId="1" applyNumberFormat="1" applyFont="1" applyFill="1" applyBorder="1" applyAlignment="1" applyProtection="1">
      <alignment horizontal="center" vertical="center" wrapText="1"/>
    </xf>
    <xf numFmtId="1" fontId="6" fillId="11" borderId="49" xfId="0" applyNumberFormat="1" applyFont="1" applyFill="1" applyBorder="1" applyAlignment="1" applyProtection="1">
      <alignment horizontal="center" vertical="center" wrapText="1"/>
    </xf>
    <xf numFmtId="1" fontId="6" fillId="11" borderId="22" xfId="0" applyNumberFormat="1" applyFont="1" applyFill="1" applyBorder="1" applyAlignment="1" applyProtection="1">
      <alignment horizontal="center" vertical="center" wrapText="1"/>
    </xf>
    <xf numFmtId="1" fontId="6" fillId="14" borderId="68" xfId="0" applyNumberFormat="1" applyFont="1" applyFill="1" applyBorder="1" applyAlignment="1" applyProtection="1">
      <alignment horizontal="center" vertical="center" wrapText="1"/>
    </xf>
    <xf numFmtId="1" fontId="6" fillId="14" borderId="22" xfId="0" applyNumberFormat="1" applyFont="1" applyFill="1" applyBorder="1" applyAlignment="1" applyProtection="1">
      <alignment horizontal="center" vertical="center" wrapText="1"/>
    </xf>
    <xf numFmtId="1" fontId="4" fillId="5" borderId="68" xfId="0" applyNumberFormat="1" applyFont="1" applyFill="1" applyBorder="1" applyAlignment="1" applyProtection="1">
      <alignment horizontal="center" vertical="center" wrapText="1"/>
    </xf>
    <xf numFmtId="1" fontId="6" fillId="14" borderId="49" xfId="0" applyNumberFormat="1" applyFont="1" applyFill="1" applyBorder="1" applyAlignment="1" applyProtection="1">
      <alignment horizontal="center" vertical="center" wrapText="1"/>
    </xf>
    <xf numFmtId="167" fontId="6" fillId="9" borderId="32" xfId="3" applyNumberFormat="1" applyFont="1" applyFill="1" applyBorder="1" applyAlignment="1" applyProtection="1">
      <alignment horizontal="center" vertical="center" wrapText="1"/>
    </xf>
    <xf numFmtId="1" fontId="9" fillId="0" borderId="27" xfId="1" applyNumberFormat="1" applyFont="1" applyFill="1" applyBorder="1" applyAlignment="1" applyProtection="1">
      <alignment horizontal="center" vertical="center" wrapText="1"/>
    </xf>
    <xf numFmtId="1" fontId="9" fillId="0" borderId="32" xfId="1" applyNumberFormat="1" applyFont="1" applyFill="1" applyBorder="1" applyAlignment="1" applyProtection="1">
      <alignment horizontal="center" vertical="center" wrapText="1"/>
    </xf>
    <xf numFmtId="170" fontId="9" fillId="0" borderId="27" xfId="1" applyNumberFormat="1" applyFont="1" applyFill="1" applyBorder="1" applyAlignment="1" applyProtection="1">
      <alignment horizontal="center" vertical="center" wrapText="1"/>
    </xf>
    <xf numFmtId="170" fontId="9" fillId="0" borderId="32" xfId="1" applyNumberFormat="1" applyFont="1" applyFill="1" applyBorder="1" applyAlignment="1" applyProtection="1">
      <alignment horizontal="center" vertical="center" wrapText="1"/>
    </xf>
    <xf numFmtId="1" fontId="2" fillId="0" borderId="35" xfId="0" applyNumberFormat="1" applyFont="1" applyBorder="1" applyAlignment="1" applyProtection="1">
      <alignment horizontal="center" vertical="center" wrapText="1"/>
    </xf>
    <xf numFmtId="1" fontId="4" fillId="15" borderId="49" xfId="0" applyNumberFormat="1" applyFont="1" applyFill="1" applyBorder="1" applyAlignment="1" applyProtection="1">
      <alignment horizontal="center" vertical="center" wrapText="1"/>
    </xf>
    <xf numFmtId="166" fontId="4" fillId="15" borderId="54" xfId="0" applyFont="1" applyFill="1" applyBorder="1" applyAlignment="1" applyProtection="1">
      <alignment horizontal="left" vertical="center" wrapText="1"/>
    </xf>
    <xf numFmtId="0" fontId="4" fillId="15" borderId="50" xfId="0" applyNumberFormat="1" applyFont="1" applyFill="1" applyBorder="1" applyAlignment="1" applyProtection="1">
      <alignment horizontal="center" vertical="center" wrapText="1"/>
    </xf>
    <xf numFmtId="1" fontId="4" fillId="15" borderId="68" xfId="0" applyNumberFormat="1" applyFont="1" applyFill="1" applyBorder="1" applyAlignment="1" applyProtection="1">
      <alignment horizontal="center" vertical="center" wrapText="1"/>
    </xf>
    <xf numFmtId="166" fontId="4" fillId="15" borderId="69" xfId="0" applyFont="1" applyFill="1" applyBorder="1" applyAlignment="1" applyProtection="1">
      <alignment horizontal="left" vertical="center" wrapText="1"/>
    </xf>
    <xf numFmtId="0" fontId="4" fillId="15" borderId="70" xfId="0" applyNumberFormat="1" applyFont="1" applyFill="1" applyBorder="1" applyAlignment="1" applyProtection="1">
      <alignment horizontal="center" vertical="center" wrapText="1"/>
    </xf>
    <xf numFmtId="166" fontId="2" fillId="0" borderId="33" xfId="0" applyFont="1" applyFill="1" applyBorder="1" applyAlignment="1" applyProtection="1">
      <alignment vertical="center" wrapText="1"/>
    </xf>
    <xf numFmtId="1" fontId="2" fillId="0" borderId="33" xfId="0" applyNumberFormat="1" applyFont="1" applyBorder="1" applyAlignment="1" applyProtection="1">
      <alignment horizontal="center" vertical="center" wrapText="1"/>
    </xf>
    <xf numFmtId="0" fontId="5" fillId="13" borderId="50" xfId="1" applyNumberFormat="1" applyFont="1" applyFill="1" applyBorder="1" applyAlignment="1" applyProtection="1">
      <alignment horizontal="center" vertical="center" wrapText="1"/>
    </xf>
    <xf numFmtId="1" fontId="2" fillId="6" borderId="35" xfId="0" applyNumberFormat="1" applyFont="1" applyFill="1" applyBorder="1" applyAlignment="1" applyProtection="1">
      <alignment horizontal="center" vertical="center" wrapText="1"/>
    </xf>
    <xf numFmtId="169" fontId="23" fillId="13" borderId="27" xfId="2" applyNumberFormat="1" applyFont="1" applyFill="1" applyBorder="1" applyAlignment="1" applyProtection="1">
      <alignment horizontal="center" vertical="center" wrapText="1"/>
    </xf>
    <xf numFmtId="9" fontId="23" fillId="13" borderId="27" xfId="15" applyFont="1" applyFill="1" applyBorder="1" applyAlignment="1" applyProtection="1">
      <alignment horizontal="center" vertical="center" wrapText="1"/>
    </xf>
    <xf numFmtId="9" fontId="11" fillId="13" borderId="27" xfId="15" applyFont="1" applyFill="1" applyBorder="1" applyAlignment="1" applyProtection="1">
      <alignment horizontal="center" vertical="center" wrapText="1"/>
    </xf>
    <xf numFmtId="166" fontId="29" fillId="17" borderId="86" xfId="0" applyFont="1" applyFill="1" applyBorder="1" applyAlignment="1">
      <alignment vertical="center"/>
    </xf>
    <xf numFmtId="166" fontId="29" fillId="17" borderId="87" xfId="0" applyFont="1" applyFill="1" applyBorder="1" applyAlignment="1">
      <alignment horizontal="center" vertical="center"/>
    </xf>
    <xf numFmtId="166" fontId="29" fillId="17" borderId="88" xfId="0" applyFont="1" applyFill="1" applyBorder="1" applyAlignment="1">
      <alignment horizontal="center" vertical="center" wrapText="1"/>
    </xf>
    <xf numFmtId="166" fontId="29" fillId="0" borderId="89" xfId="0" applyFont="1" applyBorder="1" applyAlignment="1">
      <alignment vertical="center"/>
    </xf>
    <xf numFmtId="166" fontId="30" fillId="0" borderId="90" xfId="0" applyFont="1" applyBorder="1" applyAlignment="1">
      <alignment horizontal="center" vertical="center" wrapText="1"/>
    </xf>
    <xf numFmtId="166" fontId="30" fillId="0" borderId="91" xfId="0" applyFont="1" applyBorder="1" applyAlignment="1">
      <alignment horizontal="center" vertical="center"/>
    </xf>
    <xf numFmtId="166" fontId="29" fillId="0" borderId="86" xfId="0" applyFont="1" applyBorder="1" applyAlignment="1">
      <alignment vertical="center"/>
    </xf>
    <xf numFmtId="166" fontId="30" fillId="0" borderId="87" xfId="0" applyFont="1" applyBorder="1" applyAlignment="1">
      <alignment horizontal="center" vertical="center" wrapText="1"/>
    </xf>
    <xf numFmtId="166" fontId="30" fillId="0" borderId="88" xfId="0" applyFont="1" applyBorder="1" applyAlignment="1">
      <alignment horizontal="center" vertical="center"/>
    </xf>
    <xf numFmtId="166" fontId="3" fillId="0" borderId="0" xfId="0" applyFont="1" applyFill="1" applyBorder="1" applyAlignment="1" applyProtection="1">
      <alignment horizontal="center"/>
    </xf>
    <xf numFmtId="166" fontId="2" fillId="0" borderId="27" xfId="1" applyFont="1" applyFill="1" applyBorder="1" applyAlignment="1" applyProtection="1">
      <alignment horizontal="left" vertical="center" wrapText="1"/>
    </xf>
    <xf numFmtId="1" fontId="2" fillId="0" borderId="29" xfId="1" applyNumberFormat="1" applyFont="1" applyFill="1" applyBorder="1" applyAlignment="1" applyProtection="1">
      <alignment horizontal="center" vertical="center" wrapText="1"/>
    </xf>
    <xf numFmtId="0" fontId="2" fillId="0" borderId="29" xfId="1" applyNumberFormat="1" applyFont="1" applyFill="1" applyBorder="1" applyAlignment="1" applyProtection="1">
      <alignment horizontal="center" vertical="center" wrapText="1"/>
    </xf>
    <xf numFmtId="166" fontId="23" fillId="13" borderId="27" xfId="0" applyFont="1" applyFill="1" applyBorder="1" applyAlignment="1" applyProtection="1">
      <alignment horizontal="center" vertical="center" wrapText="1"/>
    </xf>
    <xf numFmtId="166" fontId="23" fillId="13" borderId="32" xfId="0" applyFont="1" applyFill="1" applyBorder="1" applyAlignment="1" applyProtection="1">
      <alignment horizontal="center" vertical="center" wrapText="1"/>
    </xf>
    <xf numFmtId="166" fontId="11" fillId="13" borderId="72" xfId="1" applyFont="1" applyFill="1" applyBorder="1" applyAlignment="1" applyProtection="1">
      <alignment horizontal="right" vertical="center" wrapText="1"/>
    </xf>
    <xf numFmtId="170" fontId="11" fillId="13" borderId="14" xfId="1" applyNumberFormat="1" applyFont="1" applyFill="1" applyBorder="1" applyAlignment="1" applyProtection="1">
      <alignment horizontal="center" vertical="center" wrapText="1"/>
    </xf>
    <xf numFmtId="1" fontId="11" fillId="13" borderId="8" xfId="1" applyNumberFormat="1" applyFont="1" applyFill="1" applyBorder="1" applyAlignment="1" applyProtection="1">
      <alignment horizontal="center" vertical="center" wrapText="1"/>
    </xf>
    <xf numFmtId="166" fontId="3" fillId="4" borderId="0" xfId="0" applyFont="1" applyFill="1" applyBorder="1" applyAlignment="1" applyProtection="1">
      <alignment horizontal="center" vertical="center" wrapText="1"/>
    </xf>
    <xf numFmtId="166" fontId="23" fillId="13" borderId="0" xfId="0" applyFont="1" applyFill="1" applyBorder="1" applyAlignment="1" applyProtection="1">
      <alignment horizontal="center" vertical="center" wrapText="1"/>
    </xf>
    <xf numFmtId="169" fontId="6" fillId="11" borderId="0" xfId="2" applyNumberFormat="1" applyFont="1" applyFill="1" applyBorder="1" applyAlignment="1" applyProtection="1">
      <alignment horizontal="center" vertical="center" wrapText="1"/>
    </xf>
    <xf numFmtId="169" fontId="2" fillId="0" borderId="0" xfId="2" applyNumberFormat="1" applyFont="1" applyFill="1" applyBorder="1" applyAlignment="1" applyProtection="1">
      <alignment horizontal="center" vertical="center" wrapText="1"/>
    </xf>
    <xf numFmtId="169" fontId="2" fillId="16" borderId="0" xfId="2" applyNumberFormat="1" applyFont="1" applyFill="1" applyBorder="1" applyAlignment="1" applyProtection="1">
      <alignment horizontal="center" vertical="center" wrapText="1"/>
    </xf>
    <xf numFmtId="169" fontId="6" fillId="14" borderId="0" xfId="2" applyNumberFormat="1" applyFont="1" applyFill="1" applyBorder="1" applyAlignment="1" applyProtection="1">
      <alignment horizontal="center" vertical="center" wrapText="1"/>
    </xf>
    <xf numFmtId="169" fontId="9" fillId="0" borderId="0" xfId="1" applyNumberFormat="1" applyFont="1" applyFill="1" applyBorder="1" applyAlignment="1" applyProtection="1">
      <alignment vertical="center" wrapText="1"/>
    </xf>
    <xf numFmtId="165" fontId="11" fillId="13" borderId="0" xfId="18" applyFont="1" applyFill="1" applyBorder="1" applyAlignment="1" applyProtection="1">
      <alignment horizontal="center" vertical="center" wrapText="1"/>
    </xf>
    <xf numFmtId="169" fontId="11" fillId="13" borderId="41" xfId="2" applyNumberFormat="1" applyFont="1" applyFill="1" applyBorder="1" applyAlignment="1" applyProtection="1">
      <alignment horizontal="center" vertical="center" wrapText="1"/>
    </xf>
    <xf numFmtId="0" fontId="25" fillId="13" borderId="49" xfId="1" applyNumberFormat="1" applyFont="1" applyFill="1" applyBorder="1" applyAlignment="1" applyProtection="1">
      <alignment horizontal="center" vertical="center" wrapText="1"/>
    </xf>
    <xf numFmtId="167" fontId="25" fillId="13" borderId="50" xfId="3" applyNumberFormat="1" applyFont="1" applyFill="1" applyBorder="1" applyAlignment="1" applyProtection="1">
      <alignment horizontal="center" vertical="center" wrapText="1"/>
    </xf>
    <xf numFmtId="0" fontId="25" fillId="13" borderId="92" xfId="1" applyNumberFormat="1" applyFont="1" applyFill="1" applyBorder="1" applyAlignment="1" applyProtection="1">
      <alignment horizontal="center" vertical="center" wrapText="1"/>
    </xf>
    <xf numFmtId="167" fontId="25" fillId="13" borderId="92" xfId="3" applyNumberFormat="1" applyFont="1" applyFill="1" applyBorder="1" applyAlignment="1" applyProtection="1">
      <alignment horizontal="center" vertical="center" wrapText="1"/>
    </xf>
    <xf numFmtId="169" fontId="11" fillId="13" borderId="93" xfId="2" applyNumberFormat="1" applyFont="1" applyFill="1" applyBorder="1" applyAlignment="1" applyProtection="1">
      <alignment horizontal="center" vertical="center" wrapText="1"/>
    </xf>
    <xf numFmtId="169" fontId="11" fillId="13" borderId="94" xfId="2" applyNumberFormat="1" applyFont="1" applyFill="1" applyBorder="1" applyAlignment="1" applyProtection="1">
      <alignment horizontal="center" vertical="center" wrapText="1"/>
    </xf>
    <xf numFmtId="167" fontId="6" fillId="9" borderId="94" xfId="3" applyNumberFormat="1" applyFont="1" applyFill="1" applyBorder="1" applyAlignment="1" applyProtection="1">
      <alignment horizontal="center" vertical="center" wrapText="1"/>
    </xf>
    <xf numFmtId="0" fontId="9" fillId="12" borderId="93" xfId="1" applyNumberFormat="1" applyFont="1" applyFill="1" applyBorder="1" applyAlignment="1" applyProtection="1">
      <alignment horizontal="center" vertical="center" wrapText="1"/>
    </xf>
    <xf numFmtId="0" fontId="9" fillId="12" borderId="94" xfId="1" applyNumberFormat="1" applyFont="1" applyFill="1" applyBorder="1" applyAlignment="1" applyProtection="1">
      <alignment horizontal="center" vertical="center" wrapText="1"/>
    </xf>
    <xf numFmtId="0" fontId="6" fillId="12" borderId="94" xfId="1" applyNumberFormat="1" applyFont="1" applyFill="1" applyBorder="1" applyAlignment="1" applyProtection="1">
      <alignment horizontal="center" vertical="center" wrapText="1"/>
    </xf>
    <xf numFmtId="1" fontId="6" fillId="12" borderId="94" xfId="1" applyNumberFormat="1" applyFont="1" applyFill="1" applyBorder="1" applyAlignment="1" applyProtection="1">
      <alignment horizontal="center" vertical="center" wrapText="1"/>
    </xf>
    <xf numFmtId="1" fontId="9" fillId="3" borderId="22" xfId="1" applyNumberFormat="1" applyFont="1" applyFill="1" applyBorder="1" applyAlignment="1" applyProtection="1">
      <alignment horizontal="center" vertical="center" wrapText="1"/>
    </xf>
    <xf numFmtId="167" fontId="6" fillId="9" borderId="75" xfId="3" applyNumberFormat="1" applyFont="1" applyFill="1" applyBorder="1" applyAlignment="1" applyProtection="1">
      <alignment horizontal="center" vertical="center" wrapText="1"/>
    </xf>
    <xf numFmtId="167" fontId="6" fillId="9" borderId="30" xfId="3" applyNumberFormat="1" applyFont="1" applyFill="1" applyBorder="1" applyAlignment="1" applyProtection="1">
      <alignment horizontal="center" vertical="center" wrapText="1"/>
    </xf>
    <xf numFmtId="0" fontId="6" fillId="13" borderId="49" xfId="1" applyNumberFormat="1" applyFont="1" applyFill="1" applyBorder="1" applyAlignment="1" applyProtection="1">
      <alignment horizontal="left" vertical="center" wrapText="1"/>
    </xf>
    <xf numFmtId="169" fontId="11" fillId="13" borderId="54" xfId="1" applyNumberFormat="1" applyFont="1" applyFill="1" applyBorder="1" applyAlignment="1" applyProtection="1">
      <alignment horizontal="right" vertical="center" wrapText="1"/>
    </xf>
    <xf numFmtId="167" fontId="11" fillId="13" borderId="50" xfId="3" applyNumberFormat="1" applyFont="1" applyFill="1" applyBorder="1" applyAlignment="1" applyProtection="1">
      <alignment horizontal="right" vertical="center" wrapText="1"/>
    </xf>
    <xf numFmtId="171" fontId="23" fillId="13" borderId="32" xfId="2" applyNumberFormat="1" applyFont="1" applyFill="1" applyBorder="1" applyAlignment="1" applyProtection="1">
      <alignment horizontal="center" vertical="center" wrapText="1"/>
    </xf>
    <xf numFmtId="10" fontId="11" fillId="13" borderId="41" xfId="15" applyNumberFormat="1" applyFont="1" applyFill="1" applyBorder="1" applyAlignment="1" applyProtection="1">
      <alignment horizontal="center" vertical="center" wrapText="1"/>
    </xf>
    <xf numFmtId="10" fontId="11" fillId="13" borderId="32" xfId="15" applyNumberFormat="1" applyFont="1" applyFill="1" applyBorder="1" applyAlignment="1" applyProtection="1">
      <alignment horizontal="center" vertical="center" wrapText="1"/>
    </xf>
    <xf numFmtId="10" fontId="6" fillId="9" borderId="32" xfId="15" applyNumberFormat="1" applyFont="1" applyFill="1" applyBorder="1" applyAlignment="1" applyProtection="1">
      <alignment horizontal="center" vertical="center" wrapText="1"/>
    </xf>
    <xf numFmtId="10" fontId="6" fillId="9" borderId="30" xfId="15" applyNumberFormat="1" applyFont="1" applyFill="1" applyBorder="1" applyAlignment="1" applyProtection="1">
      <alignment horizontal="center" vertical="center" wrapText="1"/>
    </xf>
    <xf numFmtId="9" fontId="11" fillId="13" borderId="50" xfId="15" applyFont="1" applyFill="1" applyBorder="1" applyAlignment="1" applyProtection="1">
      <alignment horizontal="center" vertical="center" wrapText="1"/>
    </xf>
    <xf numFmtId="166" fontId="0" fillId="6" borderId="0" xfId="0" applyFill="1" applyBorder="1" applyProtection="1"/>
    <xf numFmtId="166" fontId="12" fillId="6" borderId="0" xfId="0" applyNumberFormat="1" applyFont="1" applyFill="1" applyBorder="1" applyAlignment="1" applyProtection="1">
      <alignment vertical="center" wrapText="1"/>
    </xf>
    <xf numFmtId="166" fontId="0" fillId="6" borderId="0" xfId="0" applyFill="1" applyProtection="1"/>
    <xf numFmtId="10" fontId="31" fillId="6" borderId="0" xfId="0" applyNumberFormat="1" applyFont="1" applyFill="1" applyBorder="1" applyProtection="1"/>
    <xf numFmtId="164" fontId="31" fillId="6" borderId="0" xfId="19" applyFont="1" applyFill="1" applyProtection="1"/>
    <xf numFmtId="166" fontId="31" fillId="6" borderId="0" xfId="0" applyFont="1" applyFill="1" applyProtection="1"/>
    <xf numFmtId="0" fontId="0" fillId="3" borderId="39" xfId="0" applyNumberFormat="1" applyFill="1" applyBorder="1" applyProtection="1"/>
    <xf numFmtId="166" fontId="0" fillId="3" borderId="0" xfId="0" applyNumberFormat="1" applyFill="1" applyBorder="1" applyProtection="1"/>
    <xf numFmtId="0" fontId="0" fillId="3" borderId="0" xfId="0" applyNumberFormat="1" applyFill="1" applyBorder="1" applyProtection="1"/>
    <xf numFmtId="167" fontId="0" fillId="3" borderId="0" xfId="3" applyNumberFormat="1" applyFont="1" applyFill="1" applyBorder="1" applyProtection="1"/>
    <xf numFmtId="164" fontId="0" fillId="3" borderId="0" xfId="0" applyNumberFormat="1" applyFill="1" applyBorder="1" applyProtection="1"/>
    <xf numFmtId="0" fontId="0" fillId="6" borderId="0" xfId="0" applyNumberFormat="1" applyFill="1" applyBorder="1" applyProtection="1"/>
    <xf numFmtId="0" fontId="0" fillId="6" borderId="0" xfId="0" applyNumberFormat="1" applyFill="1" applyProtection="1"/>
    <xf numFmtId="167" fontId="0" fillId="6" borderId="0" xfId="3" applyNumberFormat="1" applyFont="1" applyFill="1" applyBorder="1" applyProtection="1"/>
    <xf numFmtId="166" fontId="32" fillId="13" borderId="92" xfId="0" applyFont="1" applyFill="1" applyBorder="1" applyProtection="1"/>
    <xf numFmtId="166" fontId="32" fillId="6" borderId="0" xfId="0" applyFont="1" applyFill="1" applyProtection="1"/>
    <xf numFmtId="0" fontId="16" fillId="6" borderId="0" xfId="0" applyNumberFormat="1" applyFont="1" applyFill="1" applyBorder="1" applyProtection="1"/>
    <xf numFmtId="167" fontId="16" fillId="6" borderId="0" xfId="3" applyNumberFormat="1" applyFont="1" applyFill="1" applyBorder="1" applyProtection="1"/>
    <xf numFmtId="166" fontId="14" fillId="6" borderId="0" xfId="0" applyFont="1" applyFill="1" applyBorder="1" applyAlignment="1" applyProtection="1">
      <alignment vertical="center" wrapText="1"/>
    </xf>
    <xf numFmtId="166" fontId="17" fillId="0" borderId="0" xfId="0" applyFont="1" applyFill="1" applyProtection="1"/>
    <xf numFmtId="166" fontId="21" fillId="0" borderId="0" xfId="0" applyFont="1" applyFill="1" applyProtection="1"/>
    <xf numFmtId="166" fontId="22" fillId="0" borderId="0" xfId="0" applyFont="1" applyFill="1" applyProtection="1"/>
    <xf numFmtId="166" fontId="20" fillId="0" borderId="0" xfId="0" applyFont="1" applyFill="1" applyProtection="1"/>
    <xf numFmtId="1" fontId="20" fillId="0" borderId="0" xfId="0" applyNumberFormat="1" applyFont="1" applyFill="1" applyAlignment="1" applyProtection="1">
      <alignment horizontal="center"/>
    </xf>
    <xf numFmtId="166" fontId="20" fillId="0" borderId="0" xfId="0" applyFont="1" applyFill="1" applyAlignment="1" applyProtection="1"/>
    <xf numFmtId="166" fontId="20" fillId="0" borderId="0" xfId="0" applyFont="1" applyFill="1" applyAlignment="1" applyProtection="1">
      <alignment horizontal="left"/>
    </xf>
    <xf numFmtId="1" fontId="20" fillId="0" borderId="0" xfId="0" applyNumberFormat="1" applyFont="1" applyFill="1" applyProtection="1"/>
    <xf numFmtId="9" fontId="20" fillId="0" borderId="0" xfId="15" applyFont="1" applyFill="1" applyProtection="1"/>
    <xf numFmtId="169" fontId="6" fillId="11" borderId="27" xfId="2" applyNumberFormat="1" applyFont="1" applyFill="1" applyBorder="1" applyAlignment="1" applyProtection="1">
      <alignment horizontal="center" vertical="center" wrapText="1"/>
      <protection locked="0"/>
    </xf>
    <xf numFmtId="9" fontId="6" fillId="11" borderId="27" xfId="15" applyFont="1" applyFill="1" applyBorder="1" applyAlignment="1" applyProtection="1">
      <alignment horizontal="center" vertical="center" wrapText="1"/>
      <protection locked="0"/>
    </xf>
    <xf numFmtId="166" fontId="17" fillId="6" borderId="0" xfId="0" applyFont="1" applyFill="1" applyProtection="1"/>
    <xf numFmtId="166" fontId="0" fillId="0" borderId="0" xfId="0" applyProtection="1"/>
    <xf numFmtId="168" fontId="8" fillId="6" borderId="19" xfId="0" applyNumberFormat="1" applyFont="1" applyFill="1" applyBorder="1" applyAlignment="1" applyProtection="1">
      <alignment horizontal="center" vertical="center" wrapText="1"/>
    </xf>
    <xf numFmtId="166" fontId="9" fillId="2" borderId="7" xfId="0" applyFont="1" applyFill="1" applyBorder="1" applyAlignment="1" applyProtection="1">
      <alignment vertical="center" wrapText="1"/>
    </xf>
    <xf numFmtId="166" fontId="9" fillId="2" borderId="29" xfId="0" applyFont="1" applyFill="1" applyBorder="1" applyAlignment="1" applyProtection="1">
      <alignment vertical="center" wrapText="1"/>
    </xf>
    <xf numFmtId="166" fontId="9" fillId="2" borderId="13" xfId="0" applyFont="1" applyFill="1" applyBorder="1" applyAlignment="1" applyProtection="1">
      <alignment vertical="center" wrapText="1"/>
    </xf>
    <xf numFmtId="1" fontId="0" fillId="0" borderId="0" xfId="0" applyNumberFormat="1" applyProtection="1"/>
    <xf numFmtId="9" fontId="0" fillId="0" borderId="0" xfId="0" applyNumberFormat="1" applyProtection="1"/>
    <xf numFmtId="169" fontId="0" fillId="0" borderId="0" xfId="0" applyNumberFormat="1" applyProtection="1"/>
    <xf numFmtId="169" fontId="2" fillId="0" borderId="27" xfId="2" applyNumberFormat="1" applyFont="1" applyFill="1" applyBorder="1" applyAlignment="1" applyProtection="1">
      <alignment horizontal="center" vertical="center" wrapText="1"/>
    </xf>
    <xf numFmtId="169" fontId="2" fillId="16" borderId="27" xfId="2" applyNumberFormat="1" applyFont="1" applyFill="1" applyBorder="1" applyAlignment="1" applyProtection="1">
      <alignment horizontal="center" vertical="center" wrapText="1"/>
    </xf>
    <xf numFmtId="169" fontId="26" fillId="13" borderId="27" xfId="2" applyNumberFormat="1" applyFont="1" applyFill="1" applyBorder="1" applyAlignment="1" applyProtection="1">
      <alignment horizontal="center" vertical="center" wrapText="1"/>
    </xf>
    <xf numFmtId="1" fontId="11" fillId="13" borderId="39" xfId="0" applyNumberFormat="1" applyFont="1" applyFill="1" applyBorder="1" applyAlignment="1" applyProtection="1">
      <alignment horizontal="center"/>
    </xf>
    <xf numFmtId="166" fontId="24" fillId="13" borderId="27" xfId="0" applyFont="1" applyFill="1" applyBorder="1" applyAlignment="1" applyProtection="1"/>
    <xf numFmtId="1" fontId="2" fillId="0" borderId="28" xfId="1" applyNumberFormat="1" applyFont="1" applyFill="1" applyBorder="1" applyAlignment="1" applyProtection="1">
      <alignment horizontal="center" vertical="center" wrapText="1"/>
    </xf>
    <xf numFmtId="1" fontId="6" fillId="11" borderId="28" xfId="1" applyNumberFormat="1" applyFont="1" applyFill="1" applyBorder="1" applyAlignment="1" applyProtection="1">
      <alignment horizontal="center" vertical="center" wrapText="1"/>
    </xf>
    <xf numFmtId="169" fontId="2" fillId="0" borderId="34" xfId="2" applyNumberFormat="1" applyFont="1" applyFill="1" applyBorder="1" applyAlignment="1" applyProtection="1">
      <alignment horizontal="center" vertical="center" wrapText="1"/>
      <protection locked="0"/>
    </xf>
    <xf numFmtId="169" fontId="6" fillId="11" borderId="34" xfId="2" applyNumberFormat="1" applyFont="1" applyFill="1" applyBorder="1" applyAlignment="1" applyProtection="1">
      <alignment horizontal="center" vertical="center" wrapText="1"/>
    </xf>
    <xf numFmtId="166" fontId="2" fillId="0" borderId="31" xfId="1" applyNumberFormat="1" applyFont="1" applyFill="1" applyBorder="1" applyAlignment="1" applyProtection="1">
      <alignment horizontal="center" vertical="center" wrapText="1"/>
    </xf>
    <xf numFmtId="1" fontId="2" fillId="16" borderId="28" xfId="1" applyNumberFormat="1" applyFont="1" applyFill="1" applyBorder="1" applyAlignment="1" applyProtection="1">
      <alignment horizontal="center" vertical="center" wrapText="1"/>
    </xf>
    <xf numFmtId="0" fontId="2" fillId="0" borderId="28" xfId="1" applyNumberFormat="1" applyFont="1" applyFill="1" applyBorder="1" applyAlignment="1" applyProtection="1">
      <alignment horizontal="center" vertical="center" wrapText="1"/>
    </xf>
    <xf numFmtId="169" fontId="2" fillId="16" borderId="34" xfId="2" applyNumberFormat="1" applyFont="1" applyFill="1" applyBorder="1" applyAlignment="1" applyProtection="1">
      <alignment horizontal="center" vertical="center" wrapText="1"/>
      <protection locked="0"/>
    </xf>
    <xf numFmtId="166" fontId="2" fillId="16" borderId="31" xfId="1" applyNumberFormat="1" applyFont="1" applyFill="1" applyBorder="1" applyAlignment="1" applyProtection="1">
      <alignment horizontal="center" vertical="center" wrapText="1"/>
    </xf>
    <xf numFmtId="166" fontId="6" fillId="8" borderId="31" xfId="1" applyNumberFormat="1" applyFont="1" applyFill="1" applyBorder="1" applyAlignment="1" applyProtection="1">
      <alignment horizontal="center" vertical="center" wrapText="1"/>
    </xf>
    <xf numFmtId="166" fontId="2" fillId="8" borderId="65" xfId="1" applyNumberFormat="1" applyFont="1" applyFill="1" applyBorder="1" applyAlignment="1" applyProtection="1">
      <alignment horizontal="center" vertical="center" wrapText="1"/>
    </xf>
    <xf numFmtId="166" fontId="6" fillId="8" borderId="65" xfId="1" applyNumberFormat="1" applyFont="1" applyFill="1" applyBorder="1" applyAlignment="1" applyProtection="1">
      <alignment horizontal="center" vertical="center" wrapText="1"/>
    </xf>
    <xf numFmtId="166" fontId="2" fillId="8" borderId="21" xfId="1" applyNumberFormat="1" applyFont="1" applyFill="1" applyBorder="1" applyAlignment="1" applyProtection="1">
      <alignment horizontal="center" vertical="center" wrapText="1"/>
    </xf>
    <xf numFmtId="166" fontId="20" fillId="8" borderId="27" xfId="0" applyFont="1" applyFill="1" applyBorder="1" applyAlignment="1" applyProtection="1">
      <alignment horizontal="center"/>
    </xf>
    <xf numFmtId="166" fontId="20" fillId="8" borderId="14" xfId="0" applyFont="1" applyFill="1" applyBorder="1" applyAlignment="1" applyProtection="1">
      <alignment horizontal="center"/>
    </xf>
    <xf numFmtId="166" fontId="8" fillId="8" borderId="46" xfId="1" applyNumberFormat="1" applyFont="1" applyFill="1" applyBorder="1" applyAlignment="1" applyProtection="1">
      <alignment horizontal="center" vertical="center" wrapText="1"/>
    </xf>
    <xf numFmtId="166" fontId="2" fillId="11" borderId="27" xfId="1" applyNumberFormat="1" applyFont="1" applyFill="1" applyBorder="1" applyAlignment="1" applyProtection="1">
      <alignment vertical="center" wrapText="1"/>
      <protection locked="0"/>
    </xf>
    <xf numFmtId="166" fontId="8" fillId="3" borderId="0" xfId="0" applyFont="1" applyFill="1" applyAlignment="1" applyProtection="1">
      <alignment horizontal="center" vertical="center" wrapText="1"/>
      <protection locked="0"/>
    </xf>
    <xf numFmtId="166" fontId="20" fillId="6" borderId="0" xfId="0" applyFont="1" applyFill="1" applyProtection="1"/>
    <xf numFmtId="166" fontId="20" fillId="6" borderId="0" xfId="0" applyFont="1" applyFill="1" applyBorder="1"/>
    <xf numFmtId="166" fontId="20" fillId="0" borderId="0" xfId="0" applyFont="1"/>
    <xf numFmtId="166" fontId="33" fillId="6" borderId="0" xfId="0" applyNumberFormat="1" applyFont="1" applyFill="1" applyBorder="1" applyAlignment="1">
      <alignment vertical="center" wrapText="1"/>
    </xf>
    <xf numFmtId="166" fontId="20" fillId="6" borderId="0" xfId="0" applyFont="1" applyFill="1"/>
    <xf numFmtId="0" fontId="20" fillId="3" borderId="0" xfId="0" applyNumberFormat="1" applyFont="1" applyFill="1" applyBorder="1"/>
    <xf numFmtId="0" fontId="20" fillId="0" borderId="0" xfId="0" applyNumberFormat="1" applyFont="1" applyBorder="1"/>
    <xf numFmtId="166" fontId="33" fillId="6" borderId="0" xfId="0" applyNumberFormat="1" applyFont="1" applyFill="1" applyBorder="1" applyAlignment="1" applyProtection="1">
      <alignment vertical="center" wrapText="1"/>
    </xf>
    <xf numFmtId="9" fontId="20" fillId="0" borderId="0" xfId="15" applyFont="1"/>
    <xf numFmtId="172" fontId="20" fillId="0" borderId="0" xfId="15" applyNumberFormat="1" applyFont="1"/>
    <xf numFmtId="164" fontId="31" fillId="3" borderId="0" xfId="19" applyFont="1" applyFill="1" applyBorder="1" applyProtection="1"/>
    <xf numFmtId="164" fontId="31" fillId="3" borderId="0" xfId="0" applyNumberFormat="1" applyFont="1" applyFill="1" applyBorder="1" applyProtection="1"/>
    <xf numFmtId="166" fontId="28" fillId="13" borderId="83" xfId="0" applyFont="1" applyFill="1" applyBorder="1" applyAlignment="1">
      <alignment horizontal="center" vertical="center"/>
    </xf>
    <xf numFmtId="166" fontId="28" fillId="13" borderId="84" xfId="0" applyFont="1" applyFill="1" applyBorder="1" applyAlignment="1">
      <alignment horizontal="center" vertical="center"/>
    </xf>
    <xf numFmtId="166" fontId="28" fillId="13" borderId="85" xfId="0" applyFont="1" applyFill="1" applyBorder="1" applyAlignment="1">
      <alignment horizontal="center" vertical="center"/>
    </xf>
    <xf numFmtId="1" fontId="2" fillId="0" borderId="68" xfId="0" applyNumberFormat="1" applyFont="1" applyBorder="1" applyAlignment="1" applyProtection="1">
      <alignment horizontal="center" vertical="center" wrapText="1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56" xfId="0" applyNumberFormat="1" applyFont="1" applyBorder="1" applyAlignment="1" applyProtection="1">
      <alignment horizontal="center" vertical="center" wrapText="1"/>
    </xf>
    <xf numFmtId="166" fontId="2" fillId="6" borderId="73" xfId="0" applyFont="1" applyFill="1" applyBorder="1" applyAlignment="1" applyProtection="1">
      <alignment horizontal="left" vertical="center" wrapText="1"/>
    </xf>
    <xf numFmtId="166" fontId="2" fillId="6" borderId="74" xfId="0" applyFont="1" applyFill="1" applyBorder="1" applyAlignment="1" applyProtection="1">
      <alignment horizontal="left" vertical="center" wrapText="1"/>
    </xf>
    <xf numFmtId="166" fontId="2" fillId="7" borderId="70" xfId="0" applyFont="1" applyFill="1" applyBorder="1" applyAlignment="1" applyProtection="1">
      <alignment horizontal="center" vertical="center" wrapText="1"/>
      <protection locked="0"/>
    </xf>
    <xf numFmtId="166" fontId="2" fillId="7" borderId="23" xfId="0" applyFont="1" applyFill="1" applyBorder="1" applyAlignment="1" applyProtection="1">
      <alignment horizontal="center" vertical="center" wrapText="1"/>
      <protection locked="0"/>
    </xf>
    <xf numFmtId="166" fontId="2" fillId="7" borderId="57" xfId="0" applyFont="1" applyFill="1" applyBorder="1" applyAlignment="1" applyProtection="1">
      <alignment horizontal="center" vertical="center" wrapText="1"/>
      <protection locked="0"/>
    </xf>
    <xf numFmtId="166" fontId="2" fillId="7" borderId="29" xfId="0" applyFont="1" applyFill="1" applyBorder="1" applyAlignment="1" applyProtection="1">
      <alignment horizontal="center" vertical="center" wrapText="1"/>
      <protection locked="0"/>
    </xf>
    <xf numFmtId="166" fontId="2" fillId="7" borderId="27" xfId="0" applyFont="1" applyFill="1" applyBorder="1" applyAlignment="1" applyProtection="1">
      <alignment horizontal="center" vertical="center" wrapText="1"/>
      <protection locked="0"/>
    </xf>
    <xf numFmtId="166" fontId="2" fillId="7" borderId="13" xfId="0" applyFont="1" applyFill="1" applyBorder="1" applyAlignment="1" applyProtection="1">
      <alignment horizontal="center" vertical="center" wrapText="1"/>
      <protection locked="0"/>
    </xf>
    <xf numFmtId="166" fontId="2" fillId="7" borderId="14" xfId="0" applyFont="1" applyFill="1" applyBorder="1" applyAlignment="1" applyProtection="1">
      <alignment horizontal="center" vertical="center" wrapText="1"/>
      <protection locked="0"/>
    </xf>
    <xf numFmtId="166" fontId="4" fillId="0" borderId="42" xfId="0" applyFont="1" applyBorder="1" applyAlignment="1" applyProtection="1">
      <alignment horizontal="left" vertical="center" wrapText="1"/>
    </xf>
    <xf numFmtId="166" fontId="4" fillId="0" borderId="0" xfId="0" applyFont="1" applyBorder="1" applyAlignment="1" applyProtection="1">
      <alignment horizontal="left" vertical="center" wrapText="1"/>
    </xf>
    <xf numFmtId="166" fontId="4" fillId="0" borderId="46" xfId="0" applyFont="1" applyBorder="1" applyAlignment="1" applyProtection="1">
      <alignment horizontal="left" vertical="center" wrapText="1"/>
    </xf>
    <xf numFmtId="166" fontId="4" fillId="0" borderId="66" xfId="0" applyFont="1" applyBorder="1" applyAlignment="1" applyProtection="1">
      <alignment horizontal="left" vertical="center" wrapText="1"/>
    </xf>
    <xf numFmtId="0" fontId="2" fillId="0" borderId="73" xfId="0" applyNumberFormat="1" applyFont="1" applyFill="1" applyBorder="1" applyAlignment="1" applyProtection="1">
      <alignment horizontal="left" vertical="center" wrapText="1"/>
    </xf>
    <xf numFmtId="0" fontId="2" fillId="0" borderId="52" xfId="0" applyNumberFormat="1" applyFont="1" applyFill="1" applyBorder="1" applyAlignment="1" applyProtection="1">
      <alignment horizontal="left" vertical="center" wrapText="1"/>
    </xf>
    <xf numFmtId="0" fontId="2" fillId="0" borderId="53" xfId="0" applyNumberFormat="1" applyFont="1" applyFill="1" applyBorder="1" applyAlignment="1" applyProtection="1">
      <alignment horizontal="left" vertical="center" wrapText="1"/>
    </xf>
    <xf numFmtId="0" fontId="2" fillId="0" borderId="42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166" fontId="2" fillId="0" borderId="73" xfId="0" applyFont="1" applyFill="1" applyBorder="1" applyAlignment="1" applyProtection="1">
      <alignment horizontal="left" vertical="center" wrapText="1"/>
    </xf>
    <xf numFmtId="166" fontId="2" fillId="0" borderId="52" xfId="0" applyFont="1" applyFill="1" applyBorder="1" applyAlignment="1" applyProtection="1">
      <alignment horizontal="left" vertical="center" wrapText="1"/>
    </xf>
    <xf numFmtId="166" fontId="2" fillId="0" borderId="53" xfId="0" applyFont="1" applyFill="1" applyBorder="1" applyAlignment="1" applyProtection="1">
      <alignment horizontal="left" vertical="center" wrapText="1"/>
    </xf>
    <xf numFmtId="166" fontId="2" fillId="0" borderId="42" xfId="0" applyFont="1" applyFill="1" applyBorder="1" applyAlignment="1" applyProtection="1">
      <alignment horizontal="left" vertical="center" wrapText="1"/>
    </xf>
    <xf numFmtId="166" fontId="2" fillId="0" borderId="0" xfId="0" applyFont="1" applyFill="1" applyBorder="1" applyAlignment="1" applyProtection="1">
      <alignment horizontal="left" vertical="center" wrapText="1"/>
    </xf>
    <xf numFmtId="166" fontId="2" fillId="0" borderId="5" xfId="0" applyFont="1" applyFill="1" applyBorder="1" applyAlignment="1" applyProtection="1">
      <alignment horizontal="left" vertical="center" wrapText="1"/>
    </xf>
    <xf numFmtId="166" fontId="2" fillId="0" borderId="46" xfId="0" applyFont="1" applyFill="1" applyBorder="1" applyAlignment="1" applyProtection="1">
      <alignment horizontal="left" vertical="center" wrapText="1"/>
    </xf>
    <xf numFmtId="166" fontId="2" fillId="0" borderId="66" xfId="0" applyFont="1" applyFill="1" applyBorder="1" applyAlignment="1" applyProtection="1">
      <alignment horizontal="left" vertical="center" wrapText="1"/>
    </xf>
    <xf numFmtId="166" fontId="2" fillId="0" borderId="3" xfId="0" applyFont="1" applyFill="1" applyBorder="1" applyAlignment="1" applyProtection="1">
      <alignment horizontal="left" vertical="center" wrapText="1"/>
    </xf>
    <xf numFmtId="1" fontId="2" fillId="0" borderId="68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 applyProtection="1">
      <alignment horizontal="center" vertical="center" wrapText="1"/>
    </xf>
    <xf numFmtId="166" fontId="6" fillId="14" borderId="43" xfId="0" applyFont="1" applyFill="1" applyBorder="1" applyAlignment="1" applyProtection="1">
      <alignment horizontal="center" vertical="center" wrapText="1"/>
    </xf>
    <xf numFmtId="166" fontId="6" fillId="14" borderId="66" xfId="0" applyFont="1" applyFill="1" applyBorder="1" applyAlignment="1" applyProtection="1">
      <alignment horizontal="center" vertical="center" wrapText="1"/>
    </xf>
    <xf numFmtId="166" fontId="6" fillId="14" borderId="2" xfId="0" applyFont="1" applyFill="1" applyBorder="1" applyAlignment="1" applyProtection="1">
      <alignment horizontal="center" vertical="center" wrapText="1"/>
    </xf>
    <xf numFmtId="166" fontId="6" fillId="11" borderId="55" xfId="0" applyFont="1" applyFill="1" applyBorder="1" applyAlignment="1" applyProtection="1">
      <alignment horizontal="left" vertical="center" wrapText="1"/>
    </xf>
    <xf numFmtId="166" fontId="6" fillId="11" borderId="72" xfId="0" applyFont="1" applyFill="1" applyBorder="1" applyAlignment="1" applyProtection="1">
      <alignment horizontal="left" vertical="center" wrapText="1"/>
    </xf>
    <xf numFmtId="166" fontId="9" fillId="2" borderId="9" xfId="0" applyFont="1" applyFill="1" applyBorder="1" applyAlignment="1">
      <alignment horizontal="center" vertical="center" wrapText="1"/>
    </xf>
    <xf numFmtId="166" fontId="9" fillId="2" borderId="10" xfId="0" applyFont="1" applyFill="1" applyBorder="1" applyAlignment="1">
      <alignment horizontal="center" vertical="center" wrapText="1"/>
    </xf>
    <xf numFmtId="166" fontId="9" fillId="2" borderId="12" xfId="0" applyFont="1" applyFill="1" applyBorder="1" applyAlignment="1">
      <alignment horizontal="center" vertical="center" wrapText="1"/>
    </xf>
    <xf numFmtId="166" fontId="9" fillId="2" borderId="28" xfId="0" applyFont="1" applyFill="1" applyBorder="1" applyAlignment="1">
      <alignment horizontal="center" vertical="center" wrapText="1"/>
    </xf>
    <xf numFmtId="166" fontId="9" fillId="2" borderId="62" xfId="0" applyFont="1" applyFill="1" applyBorder="1" applyAlignment="1">
      <alignment horizontal="center" vertical="center" wrapText="1"/>
    </xf>
    <xf numFmtId="166" fontId="9" fillId="2" borderId="63" xfId="0" applyFont="1" applyFill="1" applyBorder="1" applyAlignment="1">
      <alignment horizontal="center" vertical="center" wrapText="1"/>
    </xf>
    <xf numFmtId="166" fontId="9" fillId="2" borderId="15" xfId="0" applyFont="1" applyFill="1" applyBorder="1" applyAlignment="1">
      <alignment horizontal="center" vertical="center" wrapText="1"/>
    </xf>
    <xf numFmtId="166" fontId="9" fillId="2" borderId="16" xfId="0" applyFont="1" applyFill="1" applyBorder="1" applyAlignment="1">
      <alignment horizontal="center" vertical="center" wrapText="1"/>
    </xf>
    <xf numFmtId="166" fontId="9" fillId="2" borderId="17" xfId="0" applyFont="1" applyFill="1" applyBorder="1" applyAlignment="1">
      <alignment horizontal="center" vertical="center" wrapText="1"/>
    </xf>
    <xf numFmtId="166" fontId="9" fillId="2" borderId="7" xfId="0" applyFont="1" applyFill="1" applyBorder="1" applyAlignment="1">
      <alignment horizontal="left" vertical="center" wrapText="1"/>
    </xf>
    <xf numFmtId="166" fontId="9" fillId="2" borderId="8" xfId="0" applyFont="1" applyFill="1" applyBorder="1" applyAlignment="1">
      <alignment horizontal="left" vertical="center" wrapText="1"/>
    </xf>
    <xf numFmtId="166" fontId="9" fillId="2" borderId="29" xfId="0" applyFont="1" applyFill="1" applyBorder="1" applyAlignment="1">
      <alignment horizontal="left" vertical="center" wrapText="1"/>
    </xf>
    <xf numFmtId="166" fontId="9" fillId="2" borderId="27" xfId="0" applyFont="1" applyFill="1" applyBorder="1" applyAlignment="1">
      <alignment horizontal="left" vertical="center" wrapText="1"/>
    </xf>
    <xf numFmtId="166" fontId="9" fillId="2" borderId="13" xfId="0" applyFont="1" applyFill="1" applyBorder="1" applyAlignment="1">
      <alignment horizontal="left" vertical="center" wrapText="1"/>
    </xf>
    <xf numFmtId="166" fontId="9" fillId="2" borderId="14" xfId="0" applyFont="1" applyFill="1" applyBorder="1" applyAlignment="1">
      <alignment horizontal="left" vertical="center" wrapText="1"/>
    </xf>
    <xf numFmtId="166" fontId="2" fillId="7" borderId="15" xfId="0" applyFont="1" applyFill="1" applyBorder="1" applyAlignment="1" applyProtection="1">
      <alignment horizontal="center" vertical="center" wrapText="1"/>
      <protection locked="0"/>
    </xf>
    <xf numFmtId="166" fontId="2" fillId="0" borderId="73" xfId="0" applyFont="1" applyBorder="1" applyAlignment="1" applyProtection="1">
      <alignment horizontal="center" vertical="center" wrapText="1"/>
    </xf>
    <xf numFmtId="166" fontId="2" fillId="0" borderId="52" xfId="0" applyFont="1" applyBorder="1" applyAlignment="1" applyProtection="1">
      <alignment horizontal="center" vertical="center" wrapText="1"/>
    </xf>
    <xf numFmtId="166" fontId="2" fillId="0" borderId="42" xfId="0" applyFont="1" applyBorder="1" applyAlignment="1" applyProtection="1">
      <alignment horizontal="center" vertical="center" wrapText="1"/>
    </xf>
    <xf numFmtId="166" fontId="2" fillId="0" borderId="0" xfId="0" applyFont="1" applyBorder="1" applyAlignment="1" applyProtection="1">
      <alignment horizontal="center" vertical="center" wrapText="1"/>
    </xf>
    <xf numFmtId="166" fontId="2" fillId="0" borderId="46" xfId="0" applyFont="1" applyBorder="1" applyAlignment="1" applyProtection="1">
      <alignment horizontal="center" vertical="center" wrapText="1"/>
    </xf>
    <xf numFmtId="166" fontId="2" fillId="0" borderId="66" xfId="0" applyFont="1" applyBorder="1" applyAlignment="1" applyProtection="1">
      <alignment horizontal="center" vertical="center" wrapText="1"/>
    </xf>
    <xf numFmtId="166" fontId="2" fillId="7" borderId="11" xfId="0" applyFont="1" applyFill="1" applyBorder="1" applyAlignment="1" applyProtection="1">
      <alignment horizontal="center" vertical="center" wrapText="1"/>
      <protection locked="0"/>
    </xf>
    <xf numFmtId="166" fontId="2" fillId="7" borderId="78" xfId="0" applyFont="1" applyFill="1" applyBorder="1" applyAlignment="1" applyProtection="1">
      <alignment horizontal="center" vertical="center" wrapText="1"/>
      <protection locked="0"/>
    </xf>
    <xf numFmtId="166" fontId="6" fillId="14" borderId="1" xfId="0" applyFont="1" applyFill="1" applyBorder="1" applyAlignment="1" applyProtection="1">
      <alignment horizontal="center" vertical="center" wrapText="1"/>
    </xf>
    <xf numFmtId="166" fontId="6" fillId="14" borderId="4" xfId="0" applyFont="1" applyFill="1" applyBorder="1" applyAlignment="1" applyProtection="1">
      <alignment horizontal="center" vertical="center" wrapText="1"/>
    </xf>
    <xf numFmtId="166" fontId="4" fillId="5" borderId="51" xfId="0" applyFont="1" applyFill="1" applyBorder="1" applyAlignment="1" applyProtection="1">
      <alignment horizontal="center" vertical="center" wrapText="1"/>
    </xf>
    <xf numFmtId="166" fontId="4" fillId="5" borderId="52" xfId="0" applyFont="1" applyFill="1" applyBorder="1" applyAlignment="1" applyProtection="1">
      <alignment horizontal="center" vertical="center" wrapText="1"/>
    </xf>
    <xf numFmtId="166" fontId="4" fillId="5" borderId="2" xfId="0" applyFont="1" applyFill="1" applyBorder="1" applyAlignment="1" applyProtection="1">
      <alignment horizontal="center" vertical="center" wrapText="1"/>
    </xf>
    <xf numFmtId="166" fontId="2" fillId="7" borderId="30" xfId="0" applyFont="1" applyFill="1" applyBorder="1" applyAlignment="1" applyProtection="1">
      <alignment horizontal="center" vertical="center" wrapText="1"/>
      <protection locked="0"/>
    </xf>
    <xf numFmtId="166" fontId="2" fillId="7" borderId="28" xfId="0" applyFont="1" applyFill="1" applyBorder="1" applyAlignment="1" applyProtection="1">
      <alignment horizontal="center" vertical="center" wrapText="1"/>
      <protection locked="0"/>
    </xf>
    <xf numFmtId="166" fontId="6" fillId="14" borderId="3" xfId="0" applyFont="1" applyFill="1" applyBorder="1" applyAlignment="1" applyProtection="1">
      <alignment horizontal="center" vertical="center" wrapText="1"/>
    </xf>
    <xf numFmtId="166" fontId="4" fillId="5" borderId="1" xfId="0" applyFont="1" applyFill="1" applyBorder="1" applyAlignment="1" applyProtection="1">
      <alignment horizontal="center" vertical="center" wrapText="1"/>
    </xf>
    <xf numFmtId="166" fontId="4" fillId="5" borderId="4" xfId="0" applyFont="1" applyFill="1" applyBorder="1" applyAlignment="1" applyProtection="1">
      <alignment horizontal="center" vertical="center" wrapText="1"/>
    </xf>
    <xf numFmtId="166" fontId="2" fillId="7" borderId="48" xfId="0" applyFont="1" applyFill="1" applyBorder="1" applyAlignment="1" applyProtection="1">
      <alignment horizontal="center" vertical="center" wrapText="1"/>
      <protection locked="0"/>
    </xf>
    <xf numFmtId="166" fontId="2" fillId="7" borderId="32" xfId="0" applyFont="1" applyFill="1" applyBorder="1" applyAlignment="1" applyProtection="1">
      <alignment horizontal="center" vertical="center" wrapText="1"/>
      <protection locked="0"/>
    </xf>
    <xf numFmtId="166" fontId="2" fillId="7" borderId="47" xfId="0" applyFont="1" applyFill="1" applyBorder="1" applyAlignment="1" applyProtection="1">
      <alignment horizontal="center" vertical="center" wrapText="1"/>
      <protection locked="0"/>
    </xf>
    <xf numFmtId="166" fontId="2" fillId="7" borderId="71" xfId="0" applyFont="1" applyFill="1" applyBorder="1" applyAlignment="1" applyProtection="1">
      <alignment horizontal="center" vertical="center" wrapText="1"/>
      <protection locked="0"/>
    </xf>
    <xf numFmtId="166" fontId="2" fillId="7" borderId="45" xfId="0" applyFont="1" applyFill="1" applyBorder="1" applyAlignment="1" applyProtection="1">
      <alignment horizontal="center" vertical="center" wrapText="1"/>
      <protection locked="0"/>
    </xf>
    <xf numFmtId="166" fontId="2" fillId="7" borderId="51" xfId="0" applyFont="1" applyFill="1" applyBorder="1" applyAlignment="1" applyProtection="1">
      <alignment horizontal="center" vertical="center" wrapText="1"/>
      <protection locked="0"/>
    </xf>
    <xf numFmtId="166" fontId="2" fillId="7" borderId="52" xfId="0" applyFont="1" applyFill="1" applyBorder="1" applyAlignment="1" applyProtection="1">
      <alignment horizontal="center" vertical="center" wrapText="1"/>
      <protection locked="0"/>
    </xf>
    <xf numFmtId="166" fontId="2" fillId="0" borderId="53" xfId="0" applyFont="1" applyBorder="1" applyAlignment="1" applyProtection="1">
      <alignment horizontal="center" vertical="center" wrapText="1"/>
    </xf>
    <xf numFmtId="166" fontId="2" fillId="0" borderId="5" xfId="0" applyFont="1" applyBorder="1" applyAlignment="1" applyProtection="1">
      <alignment horizontal="center" vertical="center" wrapText="1"/>
    </xf>
    <xf numFmtId="166" fontId="2" fillId="0" borderId="3" xfId="0" applyFont="1" applyBorder="1" applyAlignment="1" applyProtection="1">
      <alignment horizontal="center" vertical="center" wrapText="1"/>
    </xf>
    <xf numFmtId="166" fontId="2" fillId="7" borderId="35" xfId="0" applyFont="1" applyFill="1" applyBorder="1" applyAlignment="1" applyProtection="1">
      <alignment horizontal="center" vertical="center" wrapText="1"/>
      <protection locked="0"/>
    </xf>
    <xf numFmtId="166" fontId="2" fillId="7" borderId="31" xfId="0" applyFont="1" applyFill="1" applyBorder="1" applyAlignment="1" applyProtection="1">
      <alignment horizontal="center" vertical="center" wrapText="1"/>
      <protection locked="0"/>
    </xf>
    <xf numFmtId="166" fontId="2" fillId="0" borderId="73" xfId="0" applyFont="1" applyBorder="1" applyAlignment="1" applyProtection="1">
      <alignment horizontal="left" vertical="center" wrapText="1"/>
    </xf>
    <xf numFmtId="166" fontId="2" fillId="0" borderId="52" xfId="0" applyFont="1" applyBorder="1" applyAlignment="1" applyProtection="1">
      <alignment horizontal="left" vertical="center" wrapText="1"/>
    </xf>
    <xf numFmtId="166" fontId="2" fillId="0" borderId="53" xfId="0" applyFont="1" applyBorder="1" applyAlignment="1" applyProtection="1">
      <alignment horizontal="left" vertical="center" wrapText="1"/>
    </xf>
    <xf numFmtId="166" fontId="2" fillId="0" borderId="42" xfId="0" applyFont="1" applyBorder="1" applyAlignment="1" applyProtection="1">
      <alignment horizontal="left" vertical="center" wrapText="1"/>
    </xf>
    <xf numFmtId="166" fontId="2" fillId="0" borderId="0" xfId="0" applyFont="1" applyBorder="1" applyAlignment="1" applyProtection="1">
      <alignment horizontal="left" vertical="center" wrapText="1"/>
    </xf>
    <xf numFmtId="166" fontId="2" fillId="0" borderId="5" xfId="0" applyFont="1" applyBorder="1" applyAlignment="1" applyProtection="1">
      <alignment horizontal="left" vertical="center" wrapText="1"/>
    </xf>
    <xf numFmtId="166" fontId="2" fillId="0" borderId="46" xfId="0" applyFont="1" applyBorder="1" applyAlignment="1" applyProtection="1">
      <alignment horizontal="left" vertical="center" wrapText="1"/>
    </xf>
    <xf numFmtId="166" fontId="2" fillId="0" borderId="66" xfId="0" applyFont="1" applyBorder="1" applyAlignment="1" applyProtection="1">
      <alignment horizontal="left" vertical="center" wrapText="1"/>
    </xf>
    <xf numFmtId="166" fontId="2" fillId="0" borderId="3" xfId="0" applyFont="1" applyBorder="1" applyAlignment="1" applyProtection="1">
      <alignment horizontal="left" vertical="center" wrapText="1"/>
    </xf>
    <xf numFmtId="166" fontId="2" fillId="7" borderId="39" xfId="0" applyFont="1" applyFill="1" applyBorder="1" applyAlignment="1" applyProtection="1">
      <alignment horizontal="center" vertical="center" wrapText="1"/>
      <protection locked="0"/>
    </xf>
    <xf numFmtId="166" fontId="2" fillId="7" borderId="40" xfId="0" applyFont="1" applyFill="1" applyBorder="1" applyAlignment="1" applyProtection="1">
      <alignment horizontal="center" vertical="center" wrapText="1"/>
      <protection locked="0"/>
    </xf>
    <xf numFmtId="166" fontId="6" fillId="11" borderId="1" xfId="0" applyFont="1" applyFill="1" applyBorder="1" applyAlignment="1" applyProtection="1">
      <alignment horizontal="center" vertical="center" wrapText="1"/>
    </xf>
    <xf numFmtId="166" fontId="6" fillId="11" borderId="4" xfId="0" applyFont="1" applyFill="1" applyBorder="1" applyAlignment="1" applyProtection="1">
      <alignment horizontal="center" vertical="center" wrapText="1"/>
    </xf>
    <xf numFmtId="166" fontId="6" fillId="11" borderId="2" xfId="0" applyFont="1" applyFill="1" applyBorder="1" applyAlignment="1" applyProtection="1">
      <alignment horizontal="center" vertical="center" wrapText="1"/>
    </xf>
    <xf numFmtId="166" fontId="2" fillId="7" borderId="74" xfId="0" applyFont="1" applyFill="1" applyBorder="1" applyAlignment="1" applyProtection="1">
      <alignment horizontal="center" vertical="center" wrapText="1"/>
      <protection locked="0"/>
    </xf>
    <xf numFmtId="166" fontId="6" fillId="11" borderId="24" xfId="0" applyFont="1" applyFill="1" applyBorder="1" applyAlignment="1" applyProtection="1">
      <alignment horizontal="center" vertical="center" wrapText="1"/>
    </xf>
    <xf numFmtId="166" fontId="6" fillId="11" borderId="58" xfId="0" applyFont="1" applyFill="1" applyBorder="1" applyAlignment="1" applyProtection="1">
      <alignment horizontal="center" vertical="center" wrapText="1"/>
    </xf>
    <xf numFmtId="166" fontId="6" fillId="11" borderId="59" xfId="0" applyFont="1" applyFill="1" applyBorder="1" applyAlignment="1" applyProtection="1">
      <alignment horizontal="center" vertical="center" wrapText="1"/>
    </xf>
    <xf numFmtId="166" fontId="6" fillId="11" borderId="65" xfId="0" applyFont="1" applyFill="1" applyBorder="1" applyAlignment="1" applyProtection="1">
      <alignment horizontal="left" vertical="center" wrapText="1"/>
    </xf>
    <xf numFmtId="166" fontId="6" fillId="14" borderId="54" xfId="0" applyFont="1" applyFill="1" applyBorder="1" applyAlignment="1" applyProtection="1">
      <alignment horizontal="left" vertical="center" wrapText="1"/>
    </xf>
    <xf numFmtId="166" fontId="6" fillId="14" borderId="69" xfId="0" applyFont="1" applyFill="1" applyBorder="1" applyAlignment="1" applyProtection="1">
      <alignment horizontal="left" vertical="center" wrapText="1"/>
    </xf>
    <xf numFmtId="166" fontId="4" fillId="5" borderId="53" xfId="0" applyFont="1" applyFill="1" applyBorder="1" applyAlignment="1" applyProtection="1">
      <alignment horizontal="center" vertical="center" wrapText="1"/>
    </xf>
    <xf numFmtId="166" fontId="6" fillId="14" borderId="55" xfId="0" applyFont="1" applyFill="1" applyBorder="1" applyAlignment="1" applyProtection="1">
      <alignment horizontal="left" vertical="center" wrapText="1"/>
    </xf>
    <xf numFmtId="166" fontId="6" fillId="14" borderId="72" xfId="0" applyFont="1" applyFill="1" applyBorder="1" applyAlignment="1" applyProtection="1">
      <alignment horizontal="left" vertical="center" wrapText="1"/>
    </xf>
    <xf numFmtId="166" fontId="2" fillId="0" borderId="27" xfId="0" applyFont="1" applyFill="1" applyBorder="1" applyAlignment="1" applyProtection="1">
      <alignment horizontal="left" vertical="center" wrapText="1"/>
    </xf>
    <xf numFmtId="166" fontId="2" fillId="7" borderId="21" xfId="0" applyFont="1" applyFill="1" applyBorder="1" applyAlignment="1" applyProtection="1">
      <alignment horizontal="center" vertical="center" wrapText="1"/>
      <protection locked="0"/>
    </xf>
    <xf numFmtId="166" fontId="2" fillId="7" borderId="7" xfId="0" applyFont="1" applyFill="1" applyBorder="1" applyAlignment="1" applyProtection="1">
      <alignment horizontal="center" vertical="center" wrapText="1"/>
      <protection locked="0"/>
    </xf>
    <xf numFmtId="166" fontId="2" fillId="7" borderId="8" xfId="0" applyFont="1" applyFill="1" applyBorder="1" applyAlignment="1" applyProtection="1">
      <alignment horizontal="center" vertical="center" wrapText="1"/>
      <protection locked="0"/>
    </xf>
    <xf numFmtId="166" fontId="5" fillId="13" borderId="54" xfId="1" applyFont="1" applyFill="1" applyBorder="1" applyAlignment="1" applyProtection="1">
      <alignment horizontal="left" vertical="center" wrapText="1"/>
    </xf>
    <xf numFmtId="166" fontId="5" fillId="13" borderId="66" xfId="1" applyFont="1" applyFill="1" applyBorder="1" applyAlignment="1" applyProtection="1">
      <alignment horizontal="center" vertical="center" wrapText="1"/>
    </xf>
    <xf numFmtId="166" fontId="5" fillId="13" borderId="3" xfId="1" applyFont="1" applyFill="1" applyBorder="1" applyAlignment="1" applyProtection="1">
      <alignment horizontal="center" vertical="center" wrapText="1"/>
    </xf>
    <xf numFmtId="166" fontId="5" fillId="13" borderId="4" xfId="1" applyFont="1" applyFill="1" applyBorder="1" applyAlignment="1" applyProtection="1">
      <alignment horizontal="center" vertical="center" wrapText="1"/>
    </xf>
    <xf numFmtId="166" fontId="5" fillId="13" borderId="2" xfId="1" applyFont="1" applyFill="1" applyBorder="1" applyAlignment="1" applyProtection="1">
      <alignment horizontal="center" vertical="center" wrapText="1"/>
    </xf>
    <xf numFmtId="166" fontId="2" fillId="6" borderId="27" xfId="0" applyFont="1" applyFill="1" applyBorder="1" applyAlignment="1" applyProtection="1">
      <alignment horizontal="left" vertical="center" wrapText="1"/>
    </xf>
    <xf numFmtId="166" fontId="2" fillId="6" borderId="28" xfId="0" applyFont="1" applyFill="1" applyBorder="1" applyAlignment="1" applyProtection="1">
      <alignment horizontal="left" vertical="center" wrapText="1"/>
    </xf>
    <xf numFmtId="166" fontId="2" fillId="6" borderId="62" xfId="0" applyFont="1" applyFill="1" applyBorder="1" applyAlignment="1" applyProtection="1">
      <alignment horizontal="left" vertical="center" wrapText="1"/>
    </xf>
    <xf numFmtId="166" fontId="2" fillId="6" borderId="63" xfId="0" applyFont="1" applyFill="1" applyBorder="1" applyAlignment="1" applyProtection="1">
      <alignment horizontal="left" vertical="center" wrapText="1"/>
    </xf>
    <xf numFmtId="166" fontId="2" fillId="6" borderId="33" xfId="0" applyFont="1" applyFill="1" applyBorder="1" applyAlignment="1" applyProtection="1">
      <alignment horizontal="left" vertical="center" wrapText="1"/>
    </xf>
    <xf numFmtId="166" fontId="2" fillId="6" borderId="60" xfId="0" applyFont="1" applyFill="1" applyBorder="1" applyAlignment="1" applyProtection="1">
      <alignment horizontal="left" vertical="center" wrapText="1"/>
    </xf>
    <xf numFmtId="166" fontId="2" fillId="6" borderId="61" xfId="0" applyFont="1" applyFill="1" applyBorder="1" applyAlignment="1" applyProtection="1">
      <alignment horizontal="left" vertical="center" wrapText="1"/>
    </xf>
    <xf numFmtId="166" fontId="2" fillId="7" borderId="43" xfId="0" applyFont="1" applyFill="1" applyBorder="1" applyAlignment="1" applyProtection="1">
      <alignment horizontal="center" vertical="center" wrapText="1"/>
      <protection locked="0"/>
    </xf>
    <xf numFmtId="166" fontId="2" fillId="7" borderId="20" xfId="0" applyFont="1" applyFill="1" applyBorder="1" applyAlignment="1" applyProtection="1">
      <alignment horizontal="center" vertical="center" wrapText="1"/>
      <protection locked="0"/>
    </xf>
    <xf numFmtId="166" fontId="2" fillId="7" borderId="34" xfId="0" applyFont="1" applyFill="1" applyBorder="1" applyAlignment="1" applyProtection="1">
      <alignment horizontal="center" vertical="center" wrapText="1"/>
      <protection locked="0"/>
    </xf>
    <xf numFmtId="166" fontId="2" fillId="7" borderId="41" xfId="0" applyFont="1" applyFill="1" applyBorder="1" applyAlignment="1" applyProtection="1">
      <alignment horizontal="center" vertical="center" wrapText="1"/>
      <protection locked="0"/>
    </xf>
    <xf numFmtId="166" fontId="2" fillId="16" borderId="28" xfId="0" applyFont="1" applyFill="1" applyBorder="1" applyAlignment="1" applyProtection="1">
      <alignment horizontal="left" vertical="center" wrapText="1"/>
    </xf>
    <xf numFmtId="166" fontId="2" fillId="16" borderId="62" xfId="0" applyFont="1" applyFill="1" applyBorder="1" applyAlignment="1" applyProtection="1">
      <alignment horizontal="left" vertical="center" wrapText="1"/>
    </xf>
    <xf numFmtId="166" fontId="2" fillId="0" borderId="21" xfId="0" applyFont="1" applyFill="1" applyBorder="1" applyAlignment="1" applyProtection="1">
      <alignment horizontal="left" vertical="center" wrapText="1"/>
    </xf>
    <xf numFmtId="166" fontId="2" fillId="0" borderId="19" xfId="0" applyFont="1" applyBorder="1" applyAlignment="1" applyProtection="1">
      <alignment horizontal="left" vertical="center" wrapText="1"/>
    </xf>
    <xf numFmtId="166" fontId="2" fillId="0" borderId="58" xfId="0" applyFont="1" applyBorder="1" applyAlignment="1" applyProtection="1">
      <alignment horizontal="left" vertical="center" wrapText="1"/>
    </xf>
    <xf numFmtId="166" fontId="2" fillId="0" borderId="59" xfId="0" applyFont="1" applyBorder="1" applyAlignment="1" applyProtection="1">
      <alignment horizontal="left" vertical="center" wrapText="1"/>
    </xf>
    <xf numFmtId="166" fontId="2" fillId="7" borderId="5" xfId="0" applyFont="1" applyFill="1" applyBorder="1" applyAlignment="1" applyProtection="1">
      <alignment horizontal="center" vertical="center" wrapText="1"/>
      <protection locked="0"/>
    </xf>
    <xf numFmtId="166" fontId="2" fillId="7" borderId="3" xfId="0" applyFont="1" applyFill="1" applyBorder="1" applyAlignment="1" applyProtection="1">
      <alignment horizontal="center" vertical="center" wrapText="1"/>
      <protection locked="0"/>
    </xf>
    <xf numFmtId="166" fontId="2" fillId="16" borderId="63" xfId="0" applyFont="1" applyFill="1" applyBorder="1" applyAlignment="1" applyProtection="1">
      <alignment horizontal="left" vertical="center" wrapText="1"/>
    </xf>
    <xf numFmtId="166" fontId="2" fillId="16" borderId="33" xfId="0" applyFont="1" applyFill="1" applyBorder="1" applyAlignment="1" applyProtection="1">
      <alignment horizontal="left" vertical="center" wrapText="1"/>
    </xf>
    <xf numFmtId="166" fontId="2" fillId="16" borderId="60" xfId="0" applyFont="1" applyFill="1" applyBorder="1" applyAlignment="1" applyProtection="1">
      <alignment horizontal="left" vertical="center" wrapText="1"/>
    </xf>
    <xf numFmtId="166" fontId="2" fillId="16" borderId="61" xfId="0" applyFont="1" applyFill="1" applyBorder="1" applyAlignment="1" applyProtection="1">
      <alignment horizontal="left" vertical="center" wrapText="1"/>
    </xf>
    <xf numFmtId="166" fontId="2" fillId="16" borderId="27" xfId="0" applyFont="1" applyFill="1" applyBorder="1" applyAlignment="1" applyProtection="1">
      <alignment horizontal="left" vertical="center" wrapText="1"/>
    </xf>
    <xf numFmtId="166" fontId="6" fillId="11" borderId="54" xfId="0" applyFont="1" applyFill="1" applyBorder="1" applyAlignment="1" applyProtection="1">
      <alignment horizontal="left" vertical="center" wrapText="1"/>
    </xf>
    <xf numFmtId="166" fontId="2" fillId="0" borderId="28" xfId="0" applyFont="1" applyBorder="1" applyAlignment="1" applyProtection="1">
      <alignment horizontal="left" vertical="center" wrapText="1"/>
    </xf>
    <xf numFmtId="166" fontId="2" fillId="0" borderId="62" xfId="0" applyFont="1" applyBorder="1" applyAlignment="1" applyProtection="1">
      <alignment horizontal="left" vertical="center" wrapText="1"/>
    </xf>
    <xf numFmtId="166" fontId="2" fillId="0" borderId="63" xfId="0" applyFont="1" applyBorder="1" applyAlignment="1" applyProtection="1">
      <alignment horizontal="left" vertical="center" wrapText="1"/>
    </xf>
    <xf numFmtId="166" fontId="18" fillId="0" borderId="27" xfId="0" applyFont="1" applyBorder="1" applyAlignment="1">
      <alignment horizontal="left" vertical="center" wrapText="1"/>
    </xf>
    <xf numFmtId="166" fontId="2" fillId="0" borderId="31" xfId="0" applyFont="1" applyFill="1" applyBorder="1" applyAlignment="1" applyProtection="1">
      <alignment horizontal="left" vertical="center" wrapText="1"/>
    </xf>
    <xf numFmtId="166" fontId="2" fillId="16" borderId="34" xfId="0" applyFont="1" applyFill="1" applyBorder="1" applyAlignment="1" applyProtection="1">
      <alignment horizontal="left" vertical="center" wrapText="1"/>
    </xf>
    <xf numFmtId="166" fontId="2" fillId="16" borderId="21" xfId="0" applyFont="1" applyFill="1" applyBorder="1" applyAlignment="1" applyProtection="1">
      <alignment horizontal="left" vertical="center" wrapText="1"/>
    </xf>
    <xf numFmtId="166" fontId="2" fillId="6" borderId="19" xfId="0" applyFont="1" applyFill="1" applyBorder="1" applyAlignment="1" applyProtection="1">
      <alignment horizontal="left" vertical="center" wrapText="1"/>
    </xf>
    <xf numFmtId="166" fontId="2" fillId="6" borderId="58" xfId="0" applyFont="1" applyFill="1" applyBorder="1" applyAlignment="1" applyProtection="1">
      <alignment horizontal="left" vertical="center" wrapText="1"/>
    </xf>
    <xf numFmtId="166" fontId="2" fillId="6" borderId="59" xfId="0" applyFont="1" applyFill="1" applyBorder="1" applyAlignment="1" applyProtection="1">
      <alignment horizontal="left" vertical="center" wrapText="1"/>
    </xf>
    <xf numFmtId="166" fontId="3" fillId="6" borderId="51" xfId="0" applyFont="1" applyFill="1" applyBorder="1" applyAlignment="1" applyProtection="1">
      <alignment horizontal="center"/>
    </xf>
    <xf numFmtId="166" fontId="3" fillId="6" borderId="52" xfId="0" applyFont="1" applyFill="1" applyBorder="1" applyAlignment="1" applyProtection="1">
      <alignment horizontal="center"/>
    </xf>
    <xf numFmtId="166" fontId="3" fillId="6" borderId="53" xfId="0" applyFont="1" applyFill="1" applyBorder="1" applyAlignment="1" applyProtection="1">
      <alignment horizontal="center"/>
    </xf>
    <xf numFmtId="166" fontId="3" fillId="6" borderId="39" xfId="0" applyFont="1" applyFill="1" applyBorder="1" applyAlignment="1" applyProtection="1">
      <alignment horizontal="center"/>
    </xf>
    <xf numFmtId="166" fontId="3" fillId="6" borderId="0" xfId="0" applyFont="1" applyFill="1" applyBorder="1" applyAlignment="1" applyProtection="1">
      <alignment horizontal="center"/>
    </xf>
    <xf numFmtId="166" fontId="3" fillId="6" borderId="5" xfId="0" applyFont="1" applyFill="1" applyBorder="1" applyAlignment="1" applyProtection="1">
      <alignment horizontal="center"/>
    </xf>
    <xf numFmtId="166" fontId="3" fillId="6" borderId="43" xfId="0" applyFont="1" applyFill="1" applyBorder="1" applyAlignment="1" applyProtection="1">
      <alignment horizontal="center"/>
    </xf>
    <xf numFmtId="166" fontId="3" fillId="6" borderId="66" xfId="0" applyFont="1" applyFill="1" applyBorder="1" applyAlignment="1" applyProtection="1">
      <alignment horizontal="center"/>
    </xf>
    <xf numFmtId="166" fontId="3" fillId="6" borderId="3" xfId="0" applyFont="1" applyFill="1" applyBorder="1" applyAlignment="1" applyProtection="1">
      <alignment horizontal="center"/>
    </xf>
    <xf numFmtId="166" fontId="3" fillId="4" borderId="1" xfId="0" applyFont="1" applyFill="1" applyBorder="1" applyAlignment="1" applyProtection="1">
      <alignment horizontal="center" vertical="center" wrapText="1"/>
    </xf>
    <xf numFmtId="166" fontId="3" fillId="4" borderId="4" xfId="0" applyFont="1" applyFill="1" applyBorder="1" applyAlignment="1" applyProtection="1">
      <alignment horizontal="center" vertical="center" wrapText="1"/>
    </xf>
    <xf numFmtId="166" fontId="3" fillId="4" borderId="2" xfId="0" applyFont="1" applyFill="1" applyBorder="1" applyAlignment="1" applyProtection="1">
      <alignment horizontal="center" vertical="center" wrapText="1"/>
    </xf>
    <xf numFmtId="166" fontId="4" fillId="5" borderId="12" xfId="0" applyFont="1" applyFill="1" applyBorder="1" applyAlignment="1" applyProtection="1">
      <alignment horizontal="center" vertical="center" wrapText="1"/>
    </xf>
    <xf numFmtId="166" fontId="2" fillId="7" borderId="10" xfId="0" applyFont="1" applyFill="1" applyBorder="1" applyAlignment="1" applyProtection="1">
      <alignment horizontal="center" vertical="center" wrapText="1"/>
      <protection locked="0"/>
    </xf>
    <xf numFmtId="166" fontId="2" fillId="7" borderId="68" xfId="0" applyFont="1" applyFill="1" applyBorder="1" applyAlignment="1" applyProtection="1">
      <alignment horizontal="center" vertical="center" wrapText="1"/>
      <protection locked="0"/>
    </xf>
    <xf numFmtId="166" fontId="2" fillId="7" borderId="22" xfId="0" applyFont="1" applyFill="1" applyBorder="1" applyAlignment="1" applyProtection="1">
      <alignment horizontal="center" vertical="center" wrapText="1"/>
      <protection locked="0"/>
    </xf>
    <xf numFmtId="166" fontId="2" fillId="7" borderId="53" xfId="0" applyFont="1" applyFill="1" applyBorder="1" applyAlignment="1" applyProtection="1">
      <alignment horizontal="center" vertical="center" wrapText="1"/>
      <protection locked="0"/>
    </xf>
    <xf numFmtId="166" fontId="2" fillId="7" borderId="0" xfId="0" applyFont="1" applyFill="1" applyBorder="1" applyAlignment="1" applyProtection="1">
      <alignment horizontal="center" vertical="center" wrapText="1"/>
      <protection locked="0"/>
    </xf>
    <xf numFmtId="166" fontId="2" fillId="7" borderId="9" xfId="0" applyFont="1" applyFill="1" applyBorder="1" applyAlignment="1" applyProtection="1">
      <alignment horizontal="center" vertical="center" wrapText="1"/>
      <protection locked="0"/>
    </xf>
    <xf numFmtId="166" fontId="2" fillId="7" borderId="24" xfId="0" applyFont="1" applyFill="1" applyBorder="1" applyAlignment="1" applyProtection="1">
      <alignment horizontal="center" vertical="center" wrapText="1"/>
      <protection locked="0"/>
    </xf>
    <xf numFmtId="166" fontId="4" fillId="15" borderId="51" xfId="0" applyFont="1" applyFill="1" applyBorder="1" applyAlignment="1" applyProtection="1">
      <alignment horizontal="center" vertical="center" wrapText="1"/>
    </xf>
    <xf numFmtId="166" fontId="4" fillId="15" borderId="52" xfId="0" applyFont="1" applyFill="1" applyBorder="1" applyAlignment="1" applyProtection="1">
      <alignment horizontal="center" vertical="center" wrapText="1"/>
    </xf>
    <xf numFmtId="166" fontId="4" fillId="15" borderId="12" xfId="0" applyFont="1" applyFill="1" applyBorder="1" applyAlignment="1" applyProtection="1">
      <alignment horizontal="center" vertical="center" wrapText="1"/>
    </xf>
    <xf numFmtId="0" fontId="2" fillId="6" borderId="33" xfId="0" applyNumberFormat="1" applyFont="1" applyFill="1" applyBorder="1" applyAlignment="1" applyProtection="1">
      <alignment horizontal="left" vertical="center" wrapText="1"/>
    </xf>
    <xf numFmtId="0" fontId="2" fillId="6" borderId="60" xfId="0" applyNumberFormat="1" applyFont="1" applyFill="1" applyBorder="1" applyAlignment="1" applyProtection="1">
      <alignment horizontal="left" vertical="center" wrapText="1"/>
    </xf>
    <xf numFmtId="0" fontId="2" fillId="6" borderId="61" xfId="0" applyNumberFormat="1" applyFont="1" applyFill="1" applyBorder="1" applyAlignment="1" applyProtection="1">
      <alignment horizontal="left" vertical="center" wrapText="1"/>
    </xf>
    <xf numFmtId="166" fontId="4" fillId="15" borderId="1" xfId="0" applyFont="1" applyFill="1" applyBorder="1" applyAlignment="1" applyProtection="1">
      <alignment horizontal="center" vertical="center" wrapText="1"/>
    </xf>
    <xf numFmtId="166" fontId="4" fillId="15" borderId="4" xfId="0" applyFont="1" applyFill="1" applyBorder="1" applyAlignment="1" applyProtection="1">
      <alignment horizontal="center" vertical="center" wrapText="1"/>
    </xf>
    <xf numFmtId="166" fontId="4" fillId="15" borderId="2" xfId="0" applyFont="1" applyFill="1" applyBorder="1" applyAlignment="1" applyProtection="1">
      <alignment horizontal="center" vertical="center" wrapText="1"/>
    </xf>
    <xf numFmtId="166" fontId="2" fillId="7" borderId="56" xfId="0" applyFont="1" applyFill="1" applyBorder="1" applyAlignment="1" applyProtection="1">
      <alignment horizontal="center" vertical="center" wrapText="1"/>
      <protection locked="0"/>
    </xf>
    <xf numFmtId="166" fontId="2" fillId="0" borderId="27" xfId="1" applyFont="1" applyFill="1" applyBorder="1" applyAlignment="1" applyProtection="1">
      <alignment horizontal="left" vertical="center" wrapText="1"/>
    </xf>
    <xf numFmtId="166" fontId="2" fillId="0" borderId="32" xfId="1" applyFont="1" applyFill="1" applyBorder="1" applyAlignment="1" applyProtection="1">
      <alignment horizontal="left" vertical="center" wrapText="1"/>
    </xf>
    <xf numFmtId="166" fontId="5" fillId="13" borderId="1" xfId="1" applyFont="1" applyFill="1" applyBorder="1" applyAlignment="1" applyProtection="1">
      <alignment horizontal="center" vertical="center" wrapText="1"/>
    </xf>
    <xf numFmtId="166" fontId="2" fillId="7" borderId="18" xfId="1" applyFont="1" applyFill="1" applyBorder="1" applyAlignment="1" applyProtection="1">
      <alignment horizontal="center" vertical="center" wrapText="1"/>
      <protection locked="0"/>
    </xf>
    <xf numFmtId="166" fontId="2" fillId="7" borderId="29" xfId="1" applyFont="1" applyFill="1" applyBorder="1" applyAlignment="1" applyProtection="1">
      <alignment horizontal="center" vertical="center" wrapText="1"/>
      <protection locked="0"/>
    </xf>
    <xf numFmtId="166" fontId="2" fillId="7" borderId="35" xfId="1" applyFont="1" applyFill="1" applyBorder="1" applyAlignment="1" applyProtection="1">
      <alignment horizontal="center" vertical="center" wrapText="1"/>
      <protection locked="0"/>
    </xf>
    <xf numFmtId="166" fontId="2" fillId="7" borderId="13" xfId="1" applyFont="1" applyFill="1" applyBorder="1" applyAlignment="1" applyProtection="1">
      <alignment horizontal="center" vertical="center" wrapText="1"/>
      <protection locked="0"/>
    </xf>
    <xf numFmtId="166" fontId="2" fillId="7" borderId="41" xfId="1" applyFont="1" applyFill="1" applyBorder="1" applyAlignment="1" applyProtection="1">
      <alignment horizontal="center" vertical="center" wrapText="1"/>
      <protection locked="0"/>
    </xf>
    <xf numFmtId="166" fontId="2" fillId="7" borderId="32" xfId="1" applyFont="1" applyFill="1" applyBorder="1" applyAlignment="1" applyProtection="1">
      <alignment horizontal="center" vertical="center" wrapText="1"/>
      <protection locked="0"/>
    </xf>
    <xf numFmtId="166" fontId="2" fillId="7" borderId="30" xfId="1" applyFont="1" applyFill="1" applyBorder="1" applyAlignment="1" applyProtection="1">
      <alignment horizontal="center" vertical="center" wrapText="1"/>
      <protection locked="0"/>
    </xf>
    <xf numFmtId="166" fontId="2" fillId="7" borderId="47" xfId="1" applyFont="1" applyFill="1" applyBorder="1" applyAlignment="1" applyProtection="1">
      <alignment horizontal="center" vertical="center" wrapText="1"/>
      <protection locked="0"/>
    </xf>
    <xf numFmtId="166" fontId="2" fillId="0" borderId="28" xfId="0" applyFont="1" applyFill="1" applyBorder="1" applyAlignment="1" applyProtection="1">
      <alignment horizontal="left" vertical="center" wrapText="1"/>
    </xf>
    <xf numFmtId="166" fontId="2" fillId="0" borderId="62" xfId="0" applyFont="1" applyFill="1" applyBorder="1" applyAlignment="1" applyProtection="1">
      <alignment horizontal="left" vertical="center" wrapText="1"/>
    </xf>
    <xf numFmtId="166" fontId="2" fillId="0" borderId="34" xfId="0" applyFont="1" applyFill="1" applyBorder="1" applyAlignment="1" applyProtection="1">
      <alignment horizontal="left" vertical="center" wrapText="1"/>
    </xf>
    <xf numFmtId="166" fontId="2" fillId="0" borderId="63" xfId="0" applyFont="1" applyFill="1" applyBorder="1" applyAlignment="1" applyProtection="1">
      <alignment horizontal="left" vertical="center" wrapText="1"/>
    </xf>
    <xf numFmtId="166" fontId="2" fillId="6" borderId="28" xfId="0" applyFont="1" applyFill="1" applyBorder="1" applyAlignment="1" applyProtection="1">
      <alignment vertical="center" wrapText="1"/>
    </xf>
    <xf numFmtId="166" fontId="2" fillId="6" borderId="62" xfId="0" applyFont="1" applyFill="1" applyBorder="1" applyAlignment="1" applyProtection="1">
      <alignment vertical="center" wrapText="1"/>
    </xf>
    <xf numFmtId="166" fontId="2" fillId="6" borderId="63" xfId="0" applyFont="1" applyFill="1" applyBorder="1" applyAlignment="1" applyProtection="1">
      <alignment vertical="center" wrapText="1"/>
    </xf>
    <xf numFmtId="166" fontId="2" fillId="0" borderId="32" xfId="0" applyFont="1" applyFill="1" applyBorder="1" applyAlignment="1" applyProtection="1">
      <alignment horizontal="left" vertical="center" wrapText="1"/>
    </xf>
    <xf numFmtId="166" fontId="6" fillId="11" borderId="54" xfId="1" applyFont="1" applyFill="1" applyBorder="1" applyAlignment="1" applyProtection="1">
      <alignment horizontal="left" vertical="center" wrapText="1"/>
    </xf>
    <xf numFmtId="166" fontId="6" fillId="11" borderId="4" xfId="1" applyFont="1" applyFill="1" applyBorder="1" applyAlignment="1" applyProtection="1">
      <alignment horizontal="center" vertical="center" wrapText="1"/>
    </xf>
    <xf numFmtId="166" fontId="6" fillId="11" borderId="2" xfId="1" applyFont="1" applyFill="1" applyBorder="1" applyAlignment="1" applyProtection="1">
      <alignment horizontal="center" vertical="center" wrapText="1"/>
    </xf>
    <xf numFmtId="166" fontId="4" fillId="5" borderId="1" xfId="1" applyFont="1" applyFill="1" applyBorder="1" applyAlignment="1" applyProtection="1">
      <alignment horizontal="center" vertical="center" wrapText="1"/>
    </xf>
    <xf numFmtId="166" fontId="4" fillId="5" borderId="4" xfId="1" applyFont="1" applyFill="1" applyBorder="1" applyAlignment="1" applyProtection="1">
      <alignment horizontal="center" vertical="center" wrapText="1"/>
    </xf>
    <xf numFmtId="166" fontId="4" fillId="5" borderId="2" xfId="1" applyFont="1" applyFill="1" applyBorder="1" applyAlignment="1" applyProtection="1">
      <alignment horizontal="center" vertical="center" wrapText="1"/>
    </xf>
    <xf numFmtId="166" fontId="2" fillId="0" borderId="21" xfId="1" applyFont="1" applyFill="1" applyBorder="1" applyAlignment="1" applyProtection="1">
      <alignment horizontal="left" vertical="center" wrapText="1"/>
    </xf>
    <xf numFmtId="166" fontId="2" fillId="0" borderId="41" xfId="1" applyFont="1" applyFill="1" applyBorder="1" applyAlignment="1" applyProtection="1">
      <alignment horizontal="left" vertical="center" wrapText="1"/>
    </xf>
    <xf numFmtId="166" fontId="2" fillId="7" borderId="39" xfId="1" applyFont="1" applyFill="1" applyBorder="1" applyAlignment="1" applyProtection="1">
      <alignment horizontal="center" vertical="center" wrapText="1"/>
      <protection locked="0"/>
    </xf>
    <xf numFmtId="166" fontId="2" fillId="7" borderId="43" xfId="1" applyFont="1" applyFill="1" applyBorder="1" applyAlignment="1" applyProtection="1">
      <alignment horizontal="center" vertical="center" wrapText="1"/>
      <protection locked="0"/>
    </xf>
    <xf numFmtId="166" fontId="2" fillId="7" borderId="5" xfId="1" applyFont="1" applyFill="1" applyBorder="1" applyAlignment="1" applyProtection="1">
      <alignment horizontal="center" vertical="center" wrapText="1"/>
      <protection locked="0"/>
    </xf>
    <xf numFmtId="166" fontId="2" fillId="7" borderId="3" xfId="1" applyFont="1" applyFill="1" applyBorder="1" applyAlignment="1" applyProtection="1">
      <alignment horizontal="center" vertical="center" wrapText="1"/>
      <protection locked="0"/>
    </xf>
    <xf numFmtId="166" fontId="2" fillId="0" borderId="15" xfId="0" applyFont="1" applyFill="1" applyBorder="1" applyAlignment="1" applyProtection="1">
      <alignment horizontal="left" vertical="center" wrapText="1"/>
    </xf>
    <xf numFmtId="166" fontId="2" fillId="0" borderId="16" xfId="0" applyFont="1" applyFill="1" applyBorder="1" applyAlignment="1" applyProtection="1">
      <alignment horizontal="left" vertical="center" wrapText="1"/>
    </xf>
    <xf numFmtId="166" fontId="2" fillId="0" borderId="17" xfId="0" applyFont="1" applyFill="1" applyBorder="1" applyAlignment="1" applyProtection="1">
      <alignment horizontal="left" vertical="center" wrapText="1"/>
    </xf>
    <xf numFmtId="166" fontId="2" fillId="6" borderId="42" xfId="0" applyFont="1" applyFill="1" applyBorder="1" applyAlignment="1" applyProtection="1">
      <alignment horizontal="left" vertical="center" wrapText="1"/>
    </xf>
    <xf numFmtId="166" fontId="2" fillId="6" borderId="0" xfId="0" applyFont="1" applyFill="1" applyBorder="1" applyAlignment="1" applyProtection="1">
      <alignment horizontal="left" vertical="center" wrapText="1"/>
    </xf>
    <xf numFmtId="166" fontId="2" fillId="6" borderId="5" xfId="0" applyFont="1" applyFill="1" applyBorder="1" applyAlignment="1" applyProtection="1">
      <alignment horizontal="left" vertical="center" wrapText="1"/>
    </xf>
    <xf numFmtId="166" fontId="2" fillId="6" borderId="28" xfId="0" applyNumberFormat="1" applyFont="1" applyFill="1" applyBorder="1" applyAlignment="1" applyProtection="1">
      <alignment horizontal="left" vertical="center" wrapText="1"/>
    </xf>
    <xf numFmtId="166" fontId="2" fillId="6" borderId="62" xfId="0" applyNumberFormat="1" applyFont="1" applyFill="1" applyBorder="1" applyAlignment="1" applyProtection="1">
      <alignment horizontal="left" vertical="center" wrapText="1"/>
    </xf>
    <xf numFmtId="166" fontId="2" fillId="6" borderId="63" xfId="0" applyNumberFormat="1" applyFont="1" applyFill="1" applyBorder="1" applyAlignment="1" applyProtection="1">
      <alignment horizontal="left" vertical="center" wrapText="1"/>
    </xf>
    <xf numFmtId="166" fontId="2" fillId="0" borderId="28" xfId="0" applyNumberFormat="1" applyFont="1" applyFill="1" applyBorder="1" applyAlignment="1" applyProtection="1">
      <alignment horizontal="left" vertical="center" wrapText="1"/>
    </xf>
    <xf numFmtId="166" fontId="2" fillId="0" borderId="62" xfId="0" applyNumberFormat="1" applyFont="1" applyFill="1" applyBorder="1" applyAlignment="1" applyProtection="1">
      <alignment horizontal="left" vertical="center" wrapText="1"/>
    </xf>
    <xf numFmtId="166" fontId="2" fillId="0" borderId="63" xfId="0" applyNumberFormat="1" applyFont="1" applyFill="1" applyBorder="1" applyAlignment="1" applyProtection="1">
      <alignment horizontal="left" vertical="center" wrapText="1"/>
    </xf>
    <xf numFmtId="166" fontId="2" fillId="6" borderId="21" xfId="0" applyFont="1" applyFill="1" applyBorder="1" applyAlignment="1" applyProtection="1">
      <alignment horizontal="left" vertical="center" wrapText="1"/>
    </xf>
    <xf numFmtId="166" fontId="2" fillId="6" borderId="41" xfId="0" applyFont="1" applyFill="1" applyBorder="1" applyAlignment="1" applyProtection="1">
      <alignment horizontal="left" vertical="center" wrapText="1"/>
    </xf>
    <xf numFmtId="166" fontId="2" fillId="6" borderId="32" xfId="0" applyFont="1" applyFill="1" applyBorder="1" applyAlignment="1" applyProtection="1">
      <alignment horizontal="left" vertical="center" wrapText="1"/>
    </xf>
    <xf numFmtId="166" fontId="6" fillId="11" borderId="54" xfId="0" applyFont="1" applyFill="1" applyBorder="1" applyAlignment="1" applyProtection="1">
      <alignment horizontal="center" vertical="center" wrapText="1"/>
    </xf>
    <xf numFmtId="166" fontId="6" fillId="11" borderId="50" xfId="0" applyFont="1" applyFill="1" applyBorder="1" applyAlignment="1" applyProtection="1">
      <alignment horizontal="center" vertical="center" wrapText="1"/>
    </xf>
    <xf numFmtId="166" fontId="2" fillId="6" borderId="19" xfId="0" applyFont="1" applyFill="1" applyBorder="1" applyAlignment="1" applyProtection="1">
      <alignment vertical="center" wrapText="1"/>
    </xf>
    <xf numFmtId="166" fontId="2" fillId="6" borderId="58" xfId="0" applyFont="1" applyFill="1" applyBorder="1" applyAlignment="1" applyProtection="1">
      <alignment vertical="center" wrapText="1"/>
    </xf>
    <xf numFmtId="166" fontId="2" fillId="6" borderId="59" xfId="0" applyFont="1" applyFill="1" applyBorder="1" applyAlignment="1" applyProtection="1">
      <alignment vertical="center" wrapText="1"/>
    </xf>
    <xf numFmtId="166" fontId="2" fillId="0" borderId="28" xfId="0" applyFont="1" applyFill="1" applyBorder="1" applyAlignment="1" applyProtection="1">
      <alignment horizontal="justify" vertical="center" wrapText="1"/>
    </xf>
    <xf numFmtId="166" fontId="2" fillId="0" borderId="62" xfId="0" applyFont="1" applyFill="1" applyBorder="1" applyAlignment="1" applyProtection="1">
      <alignment horizontal="justify" vertical="center" wrapText="1"/>
    </xf>
    <xf numFmtId="166" fontId="2" fillId="0" borderId="63" xfId="0" applyFont="1" applyFill="1" applyBorder="1" applyAlignment="1" applyProtection="1">
      <alignment horizontal="justify" vertical="center" wrapText="1"/>
    </xf>
    <xf numFmtId="166" fontId="2" fillId="0" borderId="33" xfId="0" applyFont="1" applyFill="1" applyBorder="1" applyAlignment="1" applyProtection="1">
      <alignment horizontal="left" vertical="center" wrapText="1"/>
    </xf>
    <xf numFmtId="166" fontId="2" fillId="0" borderId="60" xfId="0" applyFont="1" applyFill="1" applyBorder="1" applyAlignment="1" applyProtection="1">
      <alignment horizontal="left" vertical="center" wrapText="1"/>
    </xf>
    <xf numFmtId="166" fontId="2" fillId="0" borderId="19" xfId="0" applyFont="1" applyFill="1" applyBorder="1" applyAlignment="1" applyProtection="1">
      <alignment horizontal="left" vertical="center" wrapText="1"/>
    </xf>
    <xf numFmtId="166" fontId="2" fillId="0" borderId="61" xfId="0" applyFont="1" applyFill="1" applyBorder="1" applyAlignment="1" applyProtection="1">
      <alignment horizontal="left" vertical="center" wrapText="1"/>
    </xf>
    <xf numFmtId="166" fontId="19" fillId="13" borderId="1" xfId="0" applyFont="1" applyFill="1" applyBorder="1" applyAlignment="1" applyProtection="1">
      <alignment horizontal="center" vertical="center"/>
    </xf>
    <xf numFmtId="166" fontId="19" fillId="13" borderId="4" xfId="0" applyFont="1" applyFill="1" applyBorder="1" applyAlignment="1" applyProtection="1">
      <alignment horizontal="center" vertical="center"/>
    </xf>
    <xf numFmtId="166" fontId="19" fillId="13" borderId="2" xfId="0" applyFont="1" applyFill="1" applyBorder="1" applyAlignment="1" applyProtection="1">
      <alignment horizontal="center" vertical="center"/>
    </xf>
    <xf numFmtId="166" fontId="11" fillId="13" borderId="55" xfId="1" applyFont="1" applyFill="1" applyBorder="1" applyAlignment="1" applyProtection="1">
      <alignment horizontal="left" vertical="center" wrapText="1"/>
    </xf>
    <xf numFmtId="166" fontId="11" fillId="13" borderId="72" xfId="1" applyFont="1" applyFill="1" applyBorder="1" applyAlignment="1" applyProtection="1">
      <alignment horizontal="left" vertical="center" wrapText="1"/>
    </xf>
    <xf numFmtId="166" fontId="11" fillId="13" borderId="1" xfId="1" applyFont="1" applyFill="1" applyBorder="1" applyAlignment="1" applyProtection="1">
      <alignment horizontal="center" vertical="center" wrapText="1"/>
    </xf>
    <xf numFmtId="166" fontId="11" fillId="13" borderId="4" xfId="1" applyFont="1" applyFill="1" applyBorder="1" applyAlignment="1" applyProtection="1">
      <alignment horizontal="center" vertical="center" wrapText="1"/>
    </xf>
    <xf numFmtId="166" fontId="11" fillId="13" borderId="2" xfId="1" applyFont="1" applyFill="1" applyBorder="1" applyAlignment="1" applyProtection="1">
      <alignment horizontal="center" vertical="center" wrapText="1"/>
    </xf>
    <xf numFmtId="166" fontId="6" fillId="11" borderId="1" xfId="1" applyFont="1" applyFill="1" applyBorder="1" applyAlignment="1" applyProtection="1">
      <alignment horizontal="center" vertical="center" wrapText="1"/>
    </xf>
    <xf numFmtId="166" fontId="2" fillId="0" borderId="41" xfId="0" applyFont="1" applyFill="1" applyBorder="1" applyAlignment="1" applyProtection="1">
      <alignment horizontal="left" vertical="center" wrapText="1"/>
    </xf>
    <xf numFmtId="166" fontId="19" fillId="13" borderId="68" xfId="0" applyFont="1" applyFill="1" applyBorder="1" applyAlignment="1" applyProtection="1">
      <alignment horizontal="center" vertical="center" wrapText="1"/>
    </xf>
    <xf numFmtId="166" fontId="19" fillId="13" borderId="69" xfId="0" applyFont="1" applyFill="1" applyBorder="1" applyAlignment="1" applyProtection="1">
      <alignment horizontal="center" vertical="center" wrapText="1"/>
    </xf>
    <xf numFmtId="166" fontId="19" fillId="13" borderId="70" xfId="0" applyFont="1" applyFill="1" applyBorder="1" applyAlignment="1" applyProtection="1">
      <alignment horizontal="center" vertical="center" wrapText="1"/>
    </xf>
    <xf numFmtId="166" fontId="2" fillId="7" borderId="65" xfId="0" applyFont="1" applyFill="1" applyBorder="1" applyAlignment="1" applyProtection="1">
      <alignment horizontal="center" vertical="center" wrapText="1"/>
      <protection locked="0"/>
    </xf>
    <xf numFmtId="166" fontId="2" fillId="0" borderId="58" xfId="0" applyFont="1" applyFill="1" applyBorder="1" applyAlignment="1" applyProtection="1">
      <alignment horizontal="left" vertical="center" wrapText="1"/>
    </xf>
    <xf numFmtId="166" fontId="2" fillId="0" borderId="59" xfId="0" applyFont="1" applyFill="1" applyBorder="1" applyAlignment="1" applyProtection="1">
      <alignment horizontal="left" vertical="center" wrapText="1"/>
    </xf>
    <xf numFmtId="166" fontId="2" fillId="0" borderId="21" xfId="0" applyFont="1" applyBorder="1" applyAlignment="1" applyProtection="1">
      <alignment horizontal="left" vertical="center" wrapText="1"/>
    </xf>
    <xf numFmtId="166" fontId="2" fillId="0" borderId="41" xfId="0" applyFont="1" applyBorder="1" applyAlignment="1" applyProtection="1">
      <alignment horizontal="left" vertical="center" wrapText="1"/>
    </xf>
    <xf numFmtId="166" fontId="2" fillId="0" borderId="27" xfId="0" applyFont="1" applyBorder="1" applyAlignment="1" applyProtection="1">
      <alignment horizontal="left" vertical="center" wrapText="1"/>
    </xf>
    <xf numFmtId="166" fontId="2" fillId="0" borderId="32" xfId="0" applyFont="1" applyBorder="1" applyAlignment="1" applyProtection="1">
      <alignment horizontal="left" vertical="center" wrapText="1"/>
    </xf>
    <xf numFmtId="166" fontId="2" fillId="16" borderId="19" xfId="0" applyFont="1" applyFill="1" applyBorder="1" applyAlignment="1" applyProtection="1">
      <alignment horizontal="left" vertical="center" wrapText="1"/>
    </xf>
    <xf numFmtId="166" fontId="2" fillId="16" borderId="58" xfId="0" applyFont="1" applyFill="1" applyBorder="1" applyAlignment="1" applyProtection="1">
      <alignment horizontal="left" vertical="center" wrapText="1"/>
    </xf>
    <xf numFmtId="166" fontId="2" fillId="16" borderId="59" xfId="0" applyFont="1" applyFill="1" applyBorder="1" applyAlignment="1" applyProtection="1">
      <alignment horizontal="left" vertical="center" wrapText="1"/>
    </xf>
    <xf numFmtId="166" fontId="2" fillId="16" borderId="15" xfId="0" applyFont="1" applyFill="1" applyBorder="1" applyAlignment="1" applyProtection="1">
      <alignment horizontal="left" vertical="center" wrapText="1"/>
    </xf>
    <xf numFmtId="166" fontId="2" fillId="16" borderId="16" xfId="0" applyFont="1" applyFill="1" applyBorder="1" applyAlignment="1" applyProtection="1">
      <alignment horizontal="left" vertical="center" wrapText="1"/>
    </xf>
    <xf numFmtId="166" fontId="2" fillId="16" borderId="17" xfId="0" applyFont="1" applyFill="1" applyBorder="1" applyAlignment="1" applyProtection="1">
      <alignment horizontal="left" vertical="center" wrapText="1"/>
    </xf>
    <xf numFmtId="166" fontId="11" fillId="13" borderId="54" xfId="1" applyFont="1" applyFill="1" applyBorder="1" applyAlignment="1" applyProtection="1">
      <alignment horizontal="left" vertical="center" wrapText="1"/>
    </xf>
    <xf numFmtId="166" fontId="11" fillId="13" borderId="11" xfId="1" applyFont="1" applyFill="1" applyBorder="1" applyAlignment="1" applyProtection="1">
      <alignment horizontal="center" vertical="center" wrapText="1"/>
    </xf>
    <xf numFmtId="166" fontId="11" fillId="13" borderId="10" xfId="1" applyFont="1" applyFill="1" applyBorder="1" applyAlignment="1" applyProtection="1">
      <alignment horizontal="center" vertical="center" wrapText="1"/>
    </xf>
    <xf numFmtId="166" fontId="11" fillId="13" borderId="12" xfId="1" applyFont="1" applyFill="1" applyBorder="1" applyAlignment="1" applyProtection="1">
      <alignment horizontal="center" vertical="center" wrapText="1"/>
    </xf>
    <xf numFmtId="166" fontId="2" fillId="6" borderId="15" xfId="0" applyFont="1" applyFill="1" applyBorder="1" applyAlignment="1" applyProtection="1">
      <alignment horizontal="left" vertical="center" wrapText="1"/>
    </xf>
    <xf numFmtId="166" fontId="2" fillId="6" borderId="16" xfId="0" applyFont="1" applyFill="1" applyBorder="1" applyAlignment="1" applyProtection="1">
      <alignment horizontal="left" vertical="center" wrapText="1"/>
    </xf>
    <xf numFmtId="166" fontId="2" fillId="6" borderId="17" xfId="0" applyFont="1" applyFill="1" applyBorder="1" applyAlignment="1" applyProtection="1">
      <alignment horizontal="left" vertical="center" wrapText="1"/>
    </xf>
    <xf numFmtId="166" fontId="2" fillId="16" borderId="46" xfId="0" applyFont="1" applyFill="1" applyBorder="1" applyAlignment="1" applyProtection="1">
      <alignment horizontal="left" vertical="center" wrapText="1"/>
    </xf>
    <xf numFmtId="166" fontId="2" fillId="16" borderId="66" xfId="0" applyFont="1" applyFill="1" applyBorder="1" applyAlignment="1" applyProtection="1">
      <alignment horizontal="left" vertical="center" wrapText="1"/>
    </xf>
    <xf numFmtId="166" fontId="2" fillId="16" borderId="3" xfId="0" applyFont="1" applyFill="1" applyBorder="1" applyAlignment="1" applyProtection="1">
      <alignment horizontal="left" vertical="center" wrapText="1"/>
    </xf>
    <xf numFmtId="166" fontId="18" fillId="0" borderId="27" xfId="0" applyFont="1" applyBorder="1" applyAlignment="1">
      <alignment horizontal="left" vertical="center"/>
    </xf>
    <xf numFmtId="166" fontId="2" fillId="7" borderId="62" xfId="0" applyFont="1" applyFill="1" applyBorder="1" applyAlignment="1" applyProtection="1">
      <alignment horizontal="center" vertical="center" wrapText="1"/>
      <protection locked="0"/>
    </xf>
    <xf numFmtId="166" fontId="2" fillId="7" borderId="19" xfId="0" applyFont="1" applyFill="1" applyBorder="1" applyAlignment="1" applyProtection="1">
      <alignment horizontal="center" vertical="center" wrapText="1"/>
      <protection locked="0"/>
    </xf>
    <xf numFmtId="166" fontId="2" fillId="7" borderId="58" xfId="0" applyFont="1" applyFill="1" applyBorder="1" applyAlignment="1" applyProtection="1">
      <alignment horizontal="center" vertical="center" wrapText="1"/>
      <protection locked="0"/>
    </xf>
    <xf numFmtId="166" fontId="2" fillId="7" borderId="75" xfId="0" applyFont="1" applyFill="1" applyBorder="1" applyAlignment="1" applyProtection="1">
      <alignment horizontal="center" vertical="center" wrapText="1"/>
      <protection locked="0"/>
    </xf>
    <xf numFmtId="166" fontId="2" fillId="7" borderId="25" xfId="0" applyFont="1" applyFill="1" applyBorder="1" applyAlignment="1" applyProtection="1">
      <alignment horizontal="center" vertical="center" wrapText="1"/>
      <protection locked="0"/>
    </xf>
    <xf numFmtId="166" fontId="2" fillId="7" borderId="6" xfId="0" applyFont="1" applyFill="1" applyBorder="1" applyAlignment="1" applyProtection="1">
      <alignment horizontal="center" vertical="center" wrapText="1"/>
      <protection locked="0"/>
    </xf>
    <xf numFmtId="166" fontId="2" fillId="16" borderId="28" xfId="0" applyFont="1" applyFill="1" applyBorder="1" applyAlignment="1" applyProtection="1">
      <alignment horizontal="left" wrapText="1"/>
    </xf>
    <xf numFmtId="166" fontId="2" fillId="16" borderId="62" xfId="0" applyFont="1" applyFill="1" applyBorder="1" applyAlignment="1" applyProtection="1">
      <alignment horizontal="left" wrapText="1"/>
    </xf>
    <xf numFmtId="166" fontId="2" fillId="16" borderId="63" xfId="0" applyFont="1" applyFill="1" applyBorder="1" applyAlignment="1" applyProtection="1">
      <alignment horizontal="left" wrapText="1"/>
    </xf>
    <xf numFmtId="166" fontId="2" fillId="7" borderId="26" xfId="0" applyFont="1" applyFill="1" applyBorder="1" applyAlignment="1" applyProtection="1">
      <alignment horizontal="center" vertical="center" wrapText="1"/>
      <protection locked="0"/>
    </xf>
    <xf numFmtId="166" fontId="6" fillId="14" borderId="46" xfId="0" applyFont="1" applyFill="1" applyBorder="1" applyAlignment="1" applyProtection="1">
      <alignment horizontal="left" vertical="center" wrapText="1"/>
    </xf>
    <xf numFmtId="166" fontId="6" fillId="14" borderId="44" xfId="0" applyFont="1" applyFill="1" applyBorder="1" applyAlignment="1" applyProtection="1">
      <alignment horizontal="left" vertical="center" wrapText="1"/>
    </xf>
    <xf numFmtId="166" fontId="4" fillId="15" borderId="53" xfId="0" applyFont="1" applyFill="1" applyBorder="1" applyAlignment="1" applyProtection="1">
      <alignment horizontal="center" vertical="center" wrapText="1"/>
    </xf>
    <xf numFmtId="166" fontId="6" fillId="14" borderId="64" xfId="0" applyFont="1" applyFill="1" applyBorder="1" applyAlignment="1" applyProtection="1">
      <alignment horizontal="center" vertical="center" wrapText="1"/>
    </xf>
    <xf numFmtId="166" fontId="6" fillId="14" borderId="60" xfId="0" applyFont="1" applyFill="1" applyBorder="1" applyAlignment="1" applyProtection="1">
      <alignment horizontal="center" vertical="center" wrapText="1"/>
    </xf>
    <xf numFmtId="166" fontId="6" fillId="14" borderId="61" xfId="0" applyFont="1" applyFill="1" applyBorder="1" applyAlignment="1" applyProtection="1">
      <alignment horizontal="center" vertical="center" wrapText="1"/>
    </xf>
    <xf numFmtId="166" fontId="2" fillId="7" borderId="42" xfId="0" applyFont="1" applyFill="1" applyBorder="1" applyAlignment="1" applyProtection="1">
      <alignment horizontal="center" vertical="center" wrapText="1"/>
      <protection locked="0"/>
    </xf>
    <xf numFmtId="166" fontId="4" fillId="5" borderId="11" xfId="0" applyFont="1" applyFill="1" applyBorder="1" applyAlignment="1" applyProtection="1">
      <alignment horizontal="center" vertical="center" wrapText="1"/>
    </xf>
    <xf numFmtId="166" fontId="4" fillId="5" borderId="10" xfId="0" applyFont="1" applyFill="1" applyBorder="1" applyAlignment="1" applyProtection="1">
      <alignment horizontal="center" vertical="center" wrapText="1"/>
    </xf>
    <xf numFmtId="166" fontId="9" fillId="2" borderId="11" xfId="0" applyFont="1" applyFill="1" applyBorder="1" applyAlignment="1">
      <alignment horizontal="left" vertical="center" wrapText="1"/>
    </xf>
    <xf numFmtId="166" fontId="9" fillId="2" borderId="78" xfId="0" applyFont="1" applyFill="1" applyBorder="1" applyAlignment="1">
      <alignment horizontal="left" vertical="center" wrapText="1"/>
    </xf>
    <xf numFmtId="166" fontId="9" fillId="2" borderId="26" xfId="0" applyFont="1" applyFill="1" applyBorder="1" applyAlignment="1">
      <alignment horizontal="left" vertical="center" wrapText="1"/>
    </xf>
    <xf numFmtId="166" fontId="9" fillId="2" borderId="34" xfId="0" applyFont="1" applyFill="1" applyBorder="1" applyAlignment="1">
      <alignment horizontal="left" vertical="center" wrapText="1"/>
    </xf>
    <xf numFmtId="166" fontId="9" fillId="2" borderId="71" xfId="0" applyFont="1" applyFill="1" applyBorder="1" applyAlignment="1">
      <alignment horizontal="left" vertical="center" wrapText="1"/>
    </xf>
    <xf numFmtId="166" fontId="9" fillId="2" borderId="45" xfId="0" applyFont="1" applyFill="1" applyBorder="1" applyAlignment="1">
      <alignment horizontal="left" vertical="center" wrapText="1"/>
    </xf>
    <xf numFmtId="166" fontId="3" fillId="4" borderId="7" xfId="0" applyFont="1" applyFill="1" applyBorder="1" applyAlignment="1" applyProtection="1">
      <alignment horizontal="center" vertical="center" wrapText="1"/>
      <protection locked="0"/>
    </xf>
    <xf numFmtId="166" fontId="3" fillId="4" borderId="8" xfId="0" applyFont="1" applyFill="1" applyBorder="1" applyAlignment="1" applyProtection="1">
      <alignment horizontal="center" vertical="center" wrapText="1"/>
      <protection locked="0"/>
    </xf>
    <xf numFmtId="166" fontId="3" fillId="4" borderId="48" xfId="0" applyFont="1" applyFill="1" applyBorder="1" applyAlignment="1" applyProtection="1">
      <alignment horizontal="center" vertical="center" wrapText="1"/>
      <protection locked="0"/>
    </xf>
    <xf numFmtId="166" fontId="23" fillId="13" borderId="27" xfId="1" applyFont="1" applyFill="1" applyBorder="1" applyAlignment="1" applyProtection="1">
      <alignment horizontal="center" vertical="center" wrapText="1"/>
    </xf>
    <xf numFmtId="166" fontId="2" fillId="0" borderId="31" xfId="1" applyFont="1" applyFill="1" applyBorder="1" applyAlignment="1" applyProtection="1">
      <alignment horizontal="center" vertical="center" wrapText="1"/>
    </xf>
    <xf numFmtId="166" fontId="2" fillId="0" borderId="21" xfId="1" applyFont="1" applyFill="1" applyBorder="1" applyAlignment="1" applyProtection="1">
      <alignment horizontal="center" vertical="center" wrapText="1"/>
    </xf>
    <xf numFmtId="166" fontId="2" fillId="0" borderId="35" xfId="1" applyFont="1" applyFill="1" applyBorder="1" applyAlignment="1" applyProtection="1">
      <alignment horizontal="center" vertical="center" wrapText="1"/>
    </xf>
    <xf numFmtId="166" fontId="2" fillId="0" borderId="18" xfId="1" applyFont="1" applyFill="1" applyBorder="1" applyAlignment="1" applyProtection="1">
      <alignment horizontal="center" vertical="center" wrapText="1"/>
    </xf>
    <xf numFmtId="166" fontId="11" fillId="13" borderId="27" xfId="1" applyFont="1" applyFill="1" applyBorder="1" applyAlignment="1" applyProtection="1">
      <alignment horizontal="left" vertical="center" wrapText="1"/>
    </xf>
    <xf numFmtId="166" fontId="6" fillId="11" borderId="27" xfId="1" applyFont="1" applyFill="1" applyBorder="1" applyAlignment="1" applyProtection="1">
      <alignment horizontal="left" vertical="center" wrapText="1"/>
    </xf>
    <xf numFmtId="1" fontId="2" fillId="8" borderId="31" xfId="1" applyNumberFormat="1" applyFont="1" applyFill="1" applyBorder="1" applyAlignment="1" applyProtection="1">
      <alignment horizontal="center" vertical="center" wrapText="1"/>
    </xf>
    <xf numFmtId="1" fontId="2" fillId="8" borderId="21" xfId="1" applyNumberFormat="1" applyFont="1" applyFill="1" applyBorder="1" applyAlignment="1" applyProtection="1">
      <alignment horizontal="center" vertical="center" wrapText="1"/>
    </xf>
    <xf numFmtId="166" fontId="2" fillId="8" borderId="31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65" xfId="1" applyNumberFormat="1" applyFont="1" applyFill="1" applyBorder="1" applyAlignment="1" applyProtection="1">
      <alignment horizontal="center" vertical="center" wrapText="1"/>
      <protection locked="0"/>
    </xf>
    <xf numFmtId="166" fontId="2" fillId="8" borderId="21" xfId="1" applyNumberFormat="1" applyFont="1" applyFill="1" applyBorder="1" applyAlignment="1" applyProtection="1">
      <alignment horizontal="center" vertical="center" wrapText="1"/>
      <protection locked="0"/>
    </xf>
    <xf numFmtId="166" fontId="3" fillId="0" borderId="51" xfId="0" applyFont="1" applyFill="1" applyBorder="1" applyAlignment="1" applyProtection="1">
      <alignment horizontal="center"/>
    </xf>
    <xf numFmtId="166" fontId="3" fillId="0" borderId="52" xfId="0" applyFont="1" applyFill="1" applyBorder="1" applyAlignment="1" applyProtection="1">
      <alignment horizontal="center"/>
    </xf>
    <xf numFmtId="166" fontId="3" fillId="0" borderId="53" xfId="0" applyFont="1" applyFill="1" applyBorder="1" applyAlignment="1" applyProtection="1">
      <alignment horizontal="center"/>
    </xf>
    <xf numFmtId="166" fontId="3" fillId="0" borderId="39" xfId="0" applyFont="1" applyFill="1" applyBorder="1" applyAlignment="1" applyProtection="1">
      <alignment horizontal="center"/>
    </xf>
    <xf numFmtId="166" fontId="3" fillId="0" borderId="0" xfId="0" applyFont="1" applyFill="1" applyBorder="1" applyAlignment="1" applyProtection="1">
      <alignment horizontal="center"/>
    </xf>
    <xf numFmtId="166" fontId="3" fillId="0" borderId="5" xfId="0" applyFont="1" applyFill="1" applyBorder="1" applyAlignment="1" applyProtection="1">
      <alignment horizontal="center"/>
    </xf>
    <xf numFmtId="166" fontId="3" fillId="0" borderId="43" xfId="0" applyFont="1" applyFill="1" applyBorder="1" applyAlignment="1" applyProtection="1">
      <alignment horizontal="center"/>
    </xf>
    <xf numFmtId="166" fontId="3" fillId="0" borderId="66" xfId="0" applyFont="1" applyFill="1" applyBorder="1" applyAlignment="1" applyProtection="1">
      <alignment horizontal="center"/>
    </xf>
    <xf numFmtId="166" fontId="3" fillId="0" borderId="3" xfId="0" applyFont="1" applyFill="1" applyBorder="1" applyAlignment="1" applyProtection="1">
      <alignment horizontal="center"/>
    </xf>
    <xf numFmtId="166" fontId="6" fillId="14" borderId="27" xfId="0" applyFont="1" applyFill="1" applyBorder="1" applyAlignment="1" applyProtection="1">
      <alignment horizontal="left" vertical="center" wrapText="1"/>
    </xf>
    <xf numFmtId="166" fontId="23" fillId="13" borderId="27" xfId="1" applyNumberFormat="1" applyFont="1" applyFill="1" applyBorder="1" applyAlignment="1" applyProtection="1">
      <alignment horizontal="center" vertical="center" wrapText="1"/>
    </xf>
    <xf numFmtId="166" fontId="23" fillId="13" borderId="27" xfId="0" applyFont="1" applyFill="1" applyBorder="1" applyAlignment="1" applyProtection="1">
      <alignment horizontal="center" vertical="center" wrapText="1"/>
    </xf>
    <xf numFmtId="166" fontId="23" fillId="13" borderId="32" xfId="0" applyFont="1" applyFill="1" applyBorder="1" applyAlignment="1" applyProtection="1">
      <alignment horizontal="center" vertical="center" wrapText="1"/>
    </xf>
    <xf numFmtId="1" fontId="23" fillId="13" borderId="29" xfId="1" applyNumberFormat="1" applyFont="1" applyFill="1" applyBorder="1" applyAlignment="1" applyProtection="1">
      <alignment horizontal="center" vertical="center" wrapText="1"/>
    </xf>
    <xf numFmtId="1" fontId="23" fillId="13" borderId="27" xfId="1" applyNumberFormat="1" applyFont="1" applyFill="1" applyBorder="1" applyAlignment="1" applyProtection="1">
      <alignment horizontal="center" vertical="center" wrapText="1"/>
    </xf>
    <xf numFmtId="166" fontId="20" fillId="8" borderId="27" xfId="0" applyFont="1" applyFill="1" applyBorder="1" applyAlignment="1" applyProtection="1">
      <alignment horizontal="center"/>
    </xf>
    <xf numFmtId="166" fontId="9" fillId="0" borderId="15" xfId="1" applyFont="1" applyFill="1" applyBorder="1" applyAlignment="1" applyProtection="1">
      <alignment horizontal="right" vertical="center" wrapText="1"/>
    </xf>
    <xf numFmtId="166" fontId="9" fillId="0" borderId="16" xfId="1" applyFont="1" applyFill="1" applyBorder="1" applyAlignment="1" applyProtection="1">
      <alignment horizontal="right" vertical="center" wrapText="1"/>
    </xf>
    <xf numFmtId="166" fontId="8" fillId="0" borderId="43" xfId="1" applyFont="1" applyFill="1" applyBorder="1" applyAlignment="1" applyProtection="1">
      <alignment horizontal="center" vertical="center" wrapText="1"/>
    </xf>
    <xf numFmtId="166" fontId="8" fillId="0" borderId="44" xfId="1" applyFont="1" applyFill="1" applyBorder="1" applyAlignment="1" applyProtection="1">
      <alignment horizontal="center" vertical="center" wrapText="1"/>
    </xf>
    <xf numFmtId="166" fontId="11" fillId="13" borderId="28" xfId="1" applyFont="1" applyFill="1" applyBorder="1" applyAlignment="1" applyProtection="1">
      <alignment horizontal="left" vertical="center" wrapText="1"/>
    </xf>
    <xf numFmtId="166" fontId="11" fillId="13" borderId="34" xfId="1" applyFont="1" applyFill="1" applyBorder="1" applyAlignment="1" applyProtection="1">
      <alignment horizontal="left" vertical="center" wrapText="1"/>
    </xf>
    <xf numFmtId="166" fontId="6" fillId="14" borderId="31" xfId="0" applyFont="1" applyFill="1" applyBorder="1" applyAlignment="1" applyProtection="1">
      <alignment horizontal="left" vertical="center" wrapText="1"/>
    </xf>
    <xf numFmtId="166" fontId="6" fillId="14" borderId="21" xfId="0" applyFont="1" applyFill="1" applyBorder="1" applyAlignment="1" applyProtection="1">
      <alignment horizontal="left" vertical="center" wrapText="1"/>
    </xf>
    <xf numFmtId="1" fontId="2" fillId="0" borderId="29" xfId="1" applyNumberFormat="1" applyFont="1" applyFill="1" applyBorder="1" applyAlignment="1" applyProtection="1">
      <alignment horizontal="center" vertical="center" wrapText="1"/>
    </xf>
    <xf numFmtId="0" fontId="2" fillId="0" borderId="29" xfId="1" applyNumberFormat="1" applyFont="1" applyFill="1" applyBorder="1" applyAlignment="1" applyProtection="1">
      <alignment horizontal="center" vertical="center" wrapText="1"/>
    </xf>
    <xf numFmtId="166" fontId="6" fillId="11" borderId="27" xfId="0" applyFont="1" applyFill="1" applyBorder="1" applyAlignment="1" applyProtection="1">
      <alignment horizontal="left" vertical="center" wrapText="1"/>
    </xf>
    <xf numFmtId="166" fontId="11" fillId="13" borderId="21" xfId="1" applyFont="1" applyFill="1" applyBorder="1" applyAlignment="1" applyProtection="1">
      <alignment horizontal="left" vertical="center" wrapText="1"/>
    </xf>
    <xf numFmtId="166" fontId="20" fillId="8" borderId="31" xfId="0" applyFont="1" applyFill="1" applyBorder="1" applyAlignment="1" applyProtection="1">
      <alignment horizontal="center"/>
    </xf>
    <xf numFmtId="166" fontId="20" fillId="8" borderId="21" xfId="0" applyFont="1" applyFill="1" applyBorder="1" applyAlignment="1" applyProtection="1">
      <alignment horizontal="center"/>
    </xf>
    <xf numFmtId="166" fontId="20" fillId="8" borderId="65" xfId="0" applyFont="1" applyFill="1" applyBorder="1" applyAlignment="1" applyProtection="1">
      <alignment horizontal="center"/>
    </xf>
    <xf numFmtId="166" fontId="2" fillId="8" borderId="31" xfId="0" applyFont="1" applyFill="1" applyBorder="1" applyAlignment="1" applyProtection="1">
      <alignment horizontal="center" vertical="center" wrapText="1"/>
      <protection locked="0"/>
    </xf>
    <xf numFmtId="166" fontId="2" fillId="8" borderId="65" xfId="0" applyFont="1" applyFill="1" applyBorder="1" applyAlignment="1" applyProtection="1">
      <alignment horizontal="center" vertical="center" wrapText="1"/>
      <protection locked="0"/>
    </xf>
    <xf numFmtId="166" fontId="2" fillId="8" borderId="21" xfId="0" applyFont="1" applyFill="1" applyBorder="1" applyAlignment="1" applyProtection="1">
      <alignment horizontal="center" vertical="center" wrapText="1"/>
      <protection locked="0"/>
    </xf>
    <xf numFmtId="166" fontId="8" fillId="6" borderId="15" xfId="1" applyFont="1" applyFill="1" applyBorder="1" applyAlignment="1" applyProtection="1">
      <alignment horizontal="left" vertical="center" wrapText="1"/>
    </xf>
    <xf numFmtId="166" fontId="8" fillId="6" borderId="45" xfId="1" applyFont="1" applyFill="1" applyBorder="1" applyAlignment="1" applyProtection="1">
      <alignment horizontal="left" vertical="center" wrapText="1"/>
    </xf>
    <xf numFmtId="166" fontId="9" fillId="2" borderId="14" xfId="0" applyFont="1" applyFill="1" applyBorder="1" applyAlignment="1" applyProtection="1">
      <alignment horizontal="center" vertical="center" wrapText="1"/>
      <protection locked="0"/>
    </xf>
    <xf numFmtId="166" fontId="9" fillId="2" borderId="47" xfId="0" applyFont="1" applyFill="1" applyBorder="1" applyAlignment="1" applyProtection="1">
      <alignment horizontal="center" vertical="center" wrapText="1"/>
      <protection locked="0"/>
    </xf>
    <xf numFmtId="166" fontId="9" fillId="2" borderId="8" xfId="0" applyFont="1" applyFill="1" applyBorder="1" applyAlignment="1" applyProtection="1">
      <alignment horizontal="center" vertical="center" wrapText="1"/>
      <protection locked="0"/>
    </xf>
    <xf numFmtId="166" fontId="9" fillId="2" borderId="48" xfId="0" applyFont="1" applyFill="1" applyBorder="1" applyAlignment="1" applyProtection="1">
      <alignment horizontal="center" vertical="center" wrapText="1"/>
      <protection locked="0"/>
    </xf>
    <xf numFmtId="166" fontId="9" fillId="2" borderId="27" xfId="0" applyFont="1" applyFill="1" applyBorder="1" applyAlignment="1" applyProtection="1">
      <alignment horizontal="center" vertical="center" wrapText="1"/>
      <protection locked="0"/>
    </xf>
    <xf numFmtId="166" fontId="9" fillId="2" borderId="32" xfId="0" applyFont="1" applyFill="1" applyBorder="1" applyAlignment="1" applyProtection="1">
      <alignment horizontal="center" vertical="center" wrapText="1"/>
      <protection locked="0"/>
    </xf>
    <xf numFmtId="166" fontId="11" fillId="13" borderId="1" xfId="1" applyFont="1" applyFill="1" applyBorder="1" applyAlignment="1" applyProtection="1">
      <alignment horizontal="right" vertical="center" wrapText="1"/>
    </xf>
    <xf numFmtId="166" fontId="11" fillId="13" borderId="72" xfId="1" applyFont="1" applyFill="1" applyBorder="1" applyAlignment="1" applyProtection="1">
      <alignment horizontal="right" vertical="center" wrapText="1"/>
    </xf>
    <xf numFmtId="166" fontId="3" fillId="8" borderId="51" xfId="1" applyFont="1" applyFill="1" applyBorder="1" applyAlignment="1" applyProtection="1">
      <alignment horizontal="center" vertical="center" wrapText="1"/>
    </xf>
    <xf numFmtId="166" fontId="3" fillId="8" borderId="52" xfId="1" applyFont="1" applyFill="1" applyBorder="1" applyAlignment="1" applyProtection="1">
      <alignment horizontal="center" vertical="center" wrapText="1"/>
    </xf>
    <xf numFmtId="166" fontId="3" fillId="8" borderId="53" xfId="1" applyFont="1" applyFill="1" applyBorder="1" applyAlignment="1" applyProtection="1">
      <alignment horizontal="center" vertical="center" wrapText="1"/>
    </xf>
    <xf numFmtId="1" fontId="11" fillId="13" borderId="7" xfId="1" applyNumberFormat="1" applyFont="1" applyFill="1" applyBorder="1" applyAlignment="1" applyProtection="1">
      <alignment horizontal="center" vertical="center" wrapText="1"/>
    </xf>
    <xf numFmtId="1" fontId="11" fillId="13" borderId="36" xfId="1" applyNumberFormat="1" applyFont="1" applyFill="1" applyBorder="1" applyAlignment="1" applyProtection="1">
      <alignment horizontal="center" vertical="center" wrapText="1"/>
    </xf>
    <xf numFmtId="166" fontId="11" fillId="13" borderId="8" xfId="1" applyFont="1" applyFill="1" applyBorder="1" applyAlignment="1" applyProtection="1">
      <alignment horizontal="center" vertical="center" wrapText="1"/>
    </xf>
    <xf numFmtId="166" fontId="11" fillId="13" borderId="37" xfId="1" applyFont="1" applyFill="1" applyBorder="1" applyAlignment="1" applyProtection="1">
      <alignment horizontal="center" vertical="center" wrapText="1"/>
    </xf>
    <xf numFmtId="166" fontId="11" fillId="13" borderId="9" xfId="1" applyFont="1" applyFill="1" applyBorder="1" applyAlignment="1" applyProtection="1">
      <alignment horizontal="center" vertical="center" wrapText="1"/>
    </xf>
    <xf numFmtId="166" fontId="11" fillId="13" borderId="48" xfId="1" applyFont="1" applyFill="1" applyBorder="1" applyAlignment="1" applyProtection="1">
      <alignment horizontal="center" vertical="center" wrapText="1"/>
    </xf>
    <xf numFmtId="166" fontId="11" fillId="13" borderId="73" xfId="1" applyFont="1" applyFill="1" applyBorder="1" applyAlignment="1" applyProtection="1">
      <alignment horizontal="center" vertical="center" wrapText="1"/>
    </xf>
    <xf numFmtId="166" fontId="11" fillId="13" borderId="74" xfId="1" applyFont="1" applyFill="1" applyBorder="1" applyAlignment="1" applyProtection="1">
      <alignment horizontal="center" vertical="center" wrapText="1"/>
    </xf>
    <xf numFmtId="166" fontId="11" fillId="13" borderId="79" xfId="1" applyFont="1" applyFill="1" applyBorder="1" applyAlignment="1" applyProtection="1">
      <alignment horizontal="center" vertical="center" wrapText="1"/>
    </xf>
    <xf numFmtId="166" fontId="11" fillId="13" borderId="80" xfId="1" applyFont="1" applyFill="1" applyBorder="1" applyAlignment="1" applyProtection="1">
      <alignment horizontal="center" vertical="center" wrapText="1"/>
    </xf>
    <xf numFmtId="166" fontId="10" fillId="13" borderId="52" xfId="1" applyFont="1" applyFill="1" applyBorder="1" applyAlignment="1" applyProtection="1">
      <alignment horizontal="center" vertical="center" wrapText="1"/>
    </xf>
    <xf numFmtId="166" fontId="10" fillId="13" borderId="53" xfId="1" applyFont="1" applyFill="1" applyBorder="1" applyAlignment="1" applyProtection="1">
      <alignment horizontal="center" vertical="center" wrapText="1"/>
    </xf>
    <xf numFmtId="166" fontId="10" fillId="13" borderId="66" xfId="1" applyFont="1" applyFill="1" applyBorder="1" applyAlignment="1" applyProtection="1">
      <alignment horizontal="center" vertical="center" wrapText="1"/>
    </xf>
    <xf numFmtId="166" fontId="10" fillId="13" borderId="3" xfId="1" applyFont="1" applyFill="1" applyBorder="1" applyAlignment="1" applyProtection="1">
      <alignment horizontal="center" vertical="center" wrapText="1"/>
    </xf>
    <xf numFmtId="166" fontId="8" fillId="6" borderId="28" xfId="1" applyFont="1" applyFill="1" applyBorder="1" applyAlignment="1" applyProtection="1">
      <alignment horizontal="left" vertical="center" wrapText="1"/>
    </xf>
    <xf numFmtId="166" fontId="8" fillId="6" borderId="34" xfId="1" applyFont="1" applyFill="1" applyBorder="1" applyAlignment="1" applyProtection="1">
      <alignment horizontal="left" vertical="center" wrapText="1"/>
    </xf>
    <xf numFmtId="166" fontId="8" fillId="6" borderId="81" xfId="0" applyFont="1" applyFill="1" applyBorder="1" applyAlignment="1" applyProtection="1">
      <alignment horizontal="left" vertical="center" wrapText="1"/>
    </xf>
    <xf numFmtId="166" fontId="8" fillId="6" borderId="82" xfId="0" applyFont="1" applyFill="1" applyBorder="1" applyAlignment="1" applyProtection="1">
      <alignment horizontal="left" vertical="center" wrapText="1"/>
    </xf>
    <xf numFmtId="166" fontId="9" fillId="2" borderId="71" xfId="0" applyFont="1" applyFill="1" applyBorder="1" applyAlignment="1" applyProtection="1">
      <alignment horizontal="left" vertical="center" wrapText="1"/>
    </xf>
    <xf numFmtId="166" fontId="9" fillId="2" borderId="45" xfId="0" applyFont="1" applyFill="1" applyBorder="1" applyAlignment="1" applyProtection="1">
      <alignment horizontal="left" vertical="center" wrapText="1"/>
    </xf>
    <xf numFmtId="166" fontId="9" fillId="2" borderId="15" xfId="0" applyFont="1" applyFill="1" applyBorder="1" applyAlignment="1" applyProtection="1">
      <alignment horizontal="center" vertical="center" wrapText="1"/>
      <protection locked="0"/>
    </xf>
    <xf numFmtId="166" fontId="9" fillId="2" borderId="16" xfId="0" applyFont="1" applyFill="1" applyBorder="1" applyAlignment="1" applyProtection="1">
      <alignment horizontal="center" vertical="center" wrapText="1"/>
      <protection locked="0"/>
    </xf>
    <xf numFmtId="166" fontId="9" fillId="2" borderId="17" xfId="0" applyFont="1" applyFill="1" applyBorder="1" applyAlignment="1" applyProtection="1">
      <alignment horizontal="center" vertical="center" wrapText="1"/>
      <protection locked="0"/>
    </xf>
    <xf numFmtId="1" fontId="23" fillId="13" borderId="26" xfId="1" applyNumberFormat="1" applyFont="1" applyFill="1" applyBorder="1" applyAlignment="1" applyProtection="1">
      <alignment horizontal="center" vertical="center" wrapText="1"/>
    </xf>
    <xf numFmtId="1" fontId="23" fillId="13" borderId="62" xfId="1" applyNumberFormat="1" applyFont="1" applyFill="1" applyBorder="1" applyAlignment="1" applyProtection="1">
      <alignment horizontal="center" vertical="center" wrapText="1"/>
    </xf>
    <xf numFmtId="166" fontId="9" fillId="2" borderId="11" xfId="0" applyFont="1" applyFill="1" applyBorder="1" applyAlignment="1" applyProtection="1">
      <alignment horizontal="left" vertical="center" wrapText="1"/>
    </xf>
    <xf numFmtId="166" fontId="9" fillId="2" borderId="78" xfId="0" applyFont="1" applyFill="1" applyBorder="1" applyAlignment="1" applyProtection="1">
      <alignment horizontal="left" vertical="center" wrapText="1"/>
    </xf>
    <xf numFmtId="166" fontId="9" fillId="2" borderId="9" xfId="0" applyFont="1" applyFill="1" applyBorder="1" applyAlignment="1" applyProtection="1">
      <alignment horizontal="center" vertical="center" wrapText="1"/>
      <protection locked="0"/>
    </xf>
    <xf numFmtId="166" fontId="9" fillId="2" borderId="10" xfId="0" applyFont="1" applyFill="1" applyBorder="1" applyAlignment="1" applyProtection="1">
      <alignment horizontal="center" vertical="center" wrapText="1"/>
      <protection locked="0"/>
    </xf>
    <xf numFmtId="166" fontId="9" fillId="2" borderId="12" xfId="0" applyFont="1" applyFill="1" applyBorder="1" applyAlignment="1" applyProtection="1">
      <alignment horizontal="center" vertical="center" wrapText="1"/>
      <protection locked="0"/>
    </xf>
    <xf numFmtId="166" fontId="9" fillId="2" borderId="26" xfId="0" applyFont="1" applyFill="1" applyBorder="1" applyAlignment="1" applyProtection="1">
      <alignment horizontal="left" vertical="center" wrapText="1"/>
    </xf>
    <xf numFmtId="166" fontId="9" fillId="2" borderId="34" xfId="0" applyFont="1" applyFill="1" applyBorder="1" applyAlignment="1" applyProtection="1">
      <alignment horizontal="left" vertical="center" wrapText="1"/>
    </xf>
    <xf numFmtId="166" fontId="9" fillId="2" borderId="28" xfId="0" applyFont="1" applyFill="1" applyBorder="1" applyAlignment="1" applyProtection="1">
      <alignment horizontal="center" vertical="center" wrapText="1"/>
      <protection locked="0"/>
    </xf>
    <xf numFmtId="166" fontId="9" fillId="2" borderId="62" xfId="0" applyFont="1" applyFill="1" applyBorder="1" applyAlignment="1" applyProtection="1">
      <alignment horizontal="center" vertical="center" wrapText="1"/>
      <protection locked="0"/>
    </xf>
    <xf numFmtId="166" fontId="9" fillId="2" borderId="63" xfId="0" applyFont="1" applyFill="1" applyBorder="1" applyAlignment="1" applyProtection="1">
      <alignment horizontal="center" vertical="center" wrapText="1"/>
      <protection locked="0"/>
    </xf>
    <xf numFmtId="166" fontId="3" fillId="4" borderId="7" xfId="0" applyFont="1" applyFill="1" applyBorder="1" applyAlignment="1" applyProtection="1">
      <alignment horizontal="center" vertical="center" wrapText="1"/>
    </xf>
    <xf numFmtId="166" fontId="3" fillId="4" borderId="8" xfId="0" applyFont="1" applyFill="1" applyBorder="1" applyAlignment="1" applyProtection="1">
      <alignment horizontal="center" vertical="center" wrapText="1"/>
    </xf>
    <xf numFmtId="166" fontId="3" fillId="4" borderId="48" xfId="0" applyFont="1" applyFill="1" applyBorder="1" applyAlignment="1" applyProtection="1">
      <alignment horizontal="center" vertical="center" wrapText="1"/>
    </xf>
    <xf numFmtId="166" fontId="23" fillId="13" borderId="27" xfId="1" applyFont="1" applyFill="1" applyBorder="1" applyAlignment="1" applyProtection="1">
      <alignment vertical="center" wrapText="1"/>
    </xf>
    <xf numFmtId="166" fontId="25" fillId="13" borderId="55" xfId="1" applyNumberFormat="1" applyFont="1" applyFill="1" applyBorder="1" applyAlignment="1" applyProtection="1">
      <alignment horizontal="center" vertical="center" wrapText="1"/>
    </xf>
    <xf numFmtId="166" fontId="25" fillId="13" borderId="4" xfId="1" applyNumberFormat="1" applyFont="1" applyFill="1" applyBorder="1" applyAlignment="1" applyProtection="1">
      <alignment horizontal="center" vertical="center" wrapText="1"/>
    </xf>
    <xf numFmtId="166" fontId="9" fillId="3" borderId="21" xfId="1" applyNumberFormat="1" applyFont="1" applyFill="1" applyBorder="1" applyAlignment="1" applyProtection="1">
      <alignment horizontal="left" vertical="center" wrapText="1"/>
    </xf>
    <xf numFmtId="166" fontId="9" fillId="3" borderId="19" xfId="1" applyNumberFormat="1" applyFont="1" applyFill="1" applyBorder="1" applyAlignment="1" applyProtection="1">
      <alignment horizontal="left" vertical="center" wrapText="1"/>
    </xf>
    <xf numFmtId="166" fontId="6" fillId="3" borderId="27" xfId="1" applyNumberFormat="1" applyFont="1" applyFill="1" applyBorder="1" applyAlignment="1" applyProtection="1">
      <alignment horizontal="left" vertical="center" wrapText="1"/>
    </xf>
    <xf numFmtId="166" fontId="6" fillId="3" borderId="28" xfId="1" applyNumberFormat="1" applyFont="1" applyFill="1" applyBorder="1" applyAlignment="1" applyProtection="1">
      <alignment horizontal="left" vertical="center" wrapText="1"/>
    </xf>
    <xf numFmtId="166" fontId="6" fillId="3" borderId="62" xfId="1" applyNumberFormat="1" applyFont="1" applyFill="1" applyBorder="1" applyAlignment="1" applyProtection="1">
      <alignment horizontal="left" vertical="center" wrapText="1"/>
    </xf>
    <xf numFmtId="166" fontId="6" fillId="3" borderId="31" xfId="1" applyNumberFormat="1" applyFont="1" applyFill="1" applyBorder="1" applyAlignment="1" applyProtection="1">
      <alignment horizontal="left" vertical="center" wrapText="1"/>
    </xf>
    <xf numFmtId="166" fontId="6" fillId="3" borderId="33" xfId="1" applyNumberFormat="1" applyFont="1" applyFill="1" applyBorder="1" applyAlignment="1" applyProtection="1">
      <alignment horizontal="left" vertical="center" wrapText="1"/>
    </xf>
    <xf numFmtId="166" fontId="11" fillId="13" borderId="1" xfId="1" applyNumberFormat="1" applyFont="1" applyFill="1" applyBorder="1" applyAlignment="1" applyProtection="1">
      <alignment horizontal="right" vertical="center" wrapText="1"/>
    </xf>
    <xf numFmtId="166" fontId="11" fillId="13" borderId="4" xfId="1" applyNumberFormat="1" applyFont="1" applyFill="1" applyBorder="1" applyAlignment="1" applyProtection="1">
      <alignment horizontal="right" vertical="center" wrapText="1"/>
    </xf>
    <xf numFmtId="166" fontId="11" fillId="13" borderId="2" xfId="1" applyNumberFormat="1" applyFont="1" applyFill="1" applyBorder="1" applyAlignment="1" applyProtection="1">
      <alignment horizontal="right" vertical="center" wrapText="1"/>
    </xf>
    <xf numFmtId="170" fontId="11" fillId="13" borderId="14" xfId="1" applyNumberFormat="1" applyFont="1" applyFill="1" applyBorder="1" applyAlignment="1" applyProtection="1">
      <alignment horizontal="center" vertical="center" wrapText="1"/>
    </xf>
    <xf numFmtId="1" fontId="11" fillId="13" borderId="8" xfId="1" applyNumberFormat="1" applyFont="1" applyFill="1" applyBorder="1" applyAlignment="1" applyProtection="1">
      <alignment horizontal="center" vertical="center" wrapText="1"/>
    </xf>
    <xf numFmtId="166" fontId="11" fillId="13" borderId="11" xfId="1" applyNumberFormat="1" applyFont="1" applyFill="1" applyBorder="1" applyAlignment="1" applyProtection="1">
      <alignment horizontal="right" vertical="center" wrapText="1"/>
    </xf>
    <xf numFmtId="166" fontId="11" fillId="13" borderId="78" xfId="1" applyNumberFormat="1" applyFont="1" applyFill="1" applyBorder="1" applyAlignment="1" applyProtection="1">
      <alignment horizontal="right" vertical="center" wrapText="1"/>
    </xf>
    <xf numFmtId="169" fontId="11" fillId="13" borderId="1" xfId="1" applyNumberFormat="1" applyFont="1" applyFill="1" applyBorder="1" applyAlignment="1" applyProtection="1">
      <alignment horizontal="center" vertical="center" wrapText="1"/>
    </xf>
    <xf numFmtId="169" fontId="11" fillId="13" borderId="2" xfId="1" applyNumberFormat="1" applyFont="1" applyFill="1" applyBorder="1" applyAlignment="1" applyProtection="1">
      <alignment horizontal="center" vertical="center" wrapText="1"/>
    </xf>
    <xf numFmtId="166" fontId="9" fillId="0" borderId="26" xfId="1" applyNumberFormat="1" applyFont="1" applyFill="1" applyBorder="1" applyAlignment="1" applyProtection="1">
      <alignment horizontal="right" vertical="center" wrapText="1"/>
    </xf>
    <xf numFmtId="166" fontId="9" fillId="0" borderId="34" xfId="1" applyNumberFormat="1" applyFont="1" applyFill="1" applyBorder="1" applyAlignment="1" applyProtection="1">
      <alignment horizontal="right" vertical="center" wrapText="1"/>
    </xf>
    <xf numFmtId="166" fontId="6" fillId="3" borderId="60" xfId="1" applyNumberFormat="1" applyFont="1" applyFill="1" applyBorder="1" applyAlignment="1" applyProtection="1">
      <alignment horizontal="left" vertical="center" wrapText="1"/>
    </xf>
    <xf numFmtId="166" fontId="32" fillId="13" borderId="1" xfId="0" applyFont="1" applyFill="1" applyBorder="1" applyAlignment="1" applyProtection="1">
      <alignment horizontal="center" vertical="center" wrapText="1"/>
    </xf>
    <xf numFmtId="166" fontId="32" fillId="13" borderId="4" xfId="0" applyFont="1" applyFill="1" applyBorder="1" applyAlignment="1" applyProtection="1">
      <alignment horizontal="center" vertical="center" wrapText="1"/>
    </xf>
    <xf numFmtId="166" fontId="32" fillId="13" borderId="2" xfId="0" applyFont="1" applyFill="1" applyBorder="1" applyAlignment="1" applyProtection="1">
      <alignment horizontal="center" vertical="center" wrapText="1"/>
    </xf>
    <xf numFmtId="166" fontId="27" fillId="13" borderId="1" xfId="0" applyNumberFormat="1" applyFont="1" applyFill="1" applyBorder="1" applyAlignment="1" applyProtection="1">
      <alignment horizontal="center" vertical="center" wrapText="1"/>
    </xf>
    <xf numFmtId="166" fontId="27" fillId="13" borderId="4" xfId="0" applyNumberFormat="1" applyFont="1" applyFill="1" applyBorder="1" applyAlignment="1" applyProtection="1">
      <alignment horizontal="center" vertical="center" wrapText="1"/>
    </xf>
    <xf numFmtId="166" fontId="27" fillId="13" borderId="2" xfId="0" applyNumberFormat="1" applyFont="1" applyFill="1" applyBorder="1" applyAlignment="1" applyProtection="1">
      <alignment horizontal="center" vertical="center" wrapText="1"/>
    </xf>
    <xf numFmtId="166" fontId="3" fillId="4" borderId="1" xfId="0" applyNumberFormat="1" applyFont="1" applyFill="1" applyBorder="1" applyAlignment="1" applyProtection="1">
      <alignment horizontal="center" vertical="center" wrapText="1"/>
    </xf>
    <xf numFmtId="166" fontId="3" fillId="4" borderId="4" xfId="0" applyNumberFormat="1" applyFont="1" applyFill="1" applyBorder="1" applyAlignment="1" applyProtection="1">
      <alignment horizontal="center" vertical="center" wrapText="1"/>
    </xf>
    <xf numFmtId="166" fontId="3" fillId="4" borderId="2" xfId="0" applyNumberFormat="1" applyFont="1" applyFill="1" applyBorder="1" applyAlignment="1" applyProtection="1">
      <alignment horizontal="center" vertical="center" wrapText="1"/>
    </xf>
    <xf numFmtId="166" fontId="14" fillId="2" borderId="9" xfId="0" applyFont="1" applyFill="1" applyBorder="1" applyAlignment="1" applyProtection="1">
      <alignment horizontal="center" vertical="center" wrapText="1"/>
      <protection locked="0"/>
    </xf>
    <xf numFmtId="166" fontId="14" fillId="2" borderId="10" xfId="0" applyFont="1" applyFill="1" applyBorder="1" applyAlignment="1" applyProtection="1">
      <alignment horizontal="center" vertical="center" wrapText="1"/>
      <protection locked="0"/>
    </xf>
    <xf numFmtId="166" fontId="14" fillId="2" borderId="12" xfId="0" applyFont="1" applyFill="1" applyBorder="1" applyAlignment="1" applyProtection="1">
      <alignment horizontal="center" vertical="center" wrapText="1"/>
      <protection locked="0"/>
    </xf>
    <xf numFmtId="166" fontId="14" fillId="2" borderId="28" xfId="0" applyFont="1" applyFill="1" applyBorder="1" applyAlignment="1" applyProtection="1">
      <alignment horizontal="center" vertical="center" wrapText="1"/>
      <protection locked="0"/>
    </xf>
    <xf numFmtId="166" fontId="14" fillId="2" borderId="62" xfId="0" applyFont="1" applyFill="1" applyBorder="1" applyAlignment="1" applyProtection="1">
      <alignment horizontal="center" vertical="center" wrapText="1"/>
      <protection locked="0"/>
    </xf>
    <xf numFmtId="166" fontId="14" fillId="2" borderId="63" xfId="0" applyFont="1" applyFill="1" applyBorder="1" applyAlignment="1" applyProtection="1">
      <alignment horizontal="center" vertical="center" wrapText="1"/>
      <protection locked="0"/>
    </xf>
    <xf numFmtId="166" fontId="14" fillId="2" borderId="15" xfId="0" applyFont="1" applyFill="1" applyBorder="1" applyAlignment="1" applyProtection="1">
      <alignment horizontal="center" vertical="center" wrapText="1"/>
      <protection locked="0"/>
    </xf>
    <xf numFmtId="166" fontId="14" fillId="2" borderId="16" xfId="0" applyFont="1" applyFill="1" applyBorder="1" applyAlignment="1" applyProtection="1">
      <alignment horizontal="center" vertical="center" wrapText="1"/>
      <protection locked="0"/>
    </xf>
    <xf numFmtId="166" fontId="14" fillId="2" borderId="17" xfId="0" applyFont="1" applyFill="1" applyBorder="1" applyAlignment="1" applyProtection="1">
      <alignment horizontal="center" vertical="center" wrapText="1"/>
      <protection locked="0"/>
    </xf>
    <xf numFmtId="166" fontId="9" fillId="3" borderId="27" xfId="1" applyNumberFormat="1" applyFont="1" applyFill="1" applyBorder="1" applyAlignment="1" applyProtection="1">
      <alignment horizontal="left" vertical="center" wrapText="1"/>
    </xf>
    <xf numFmtId="166" fontId="9" fillId="3" borderId="28" xfId="1" applyNumberFormat="1" applyFont="1" applyFill="1" applyBorder="1" applyAlignment="1" applyProtection="1">
      <alignment horizontal="left" vertical="center" wrapText="1"/>
    </xf>
    <xf numFmtId="166" fontId="11" fillId="13" borderId="71" xfId="1" applyNumberFormat="1" applyFont="1" applyFill="1" applyBorder="1" applyAlignment="1" applyProtection="1">
      <alignment horizontal="right" vertical="center" wrapText="1"/>
    </xf>
    <xf numFmtId="166" fontId="11" fillId="13" borderId="45" xfId="1" applyNumberFormat="1" applyFont="1" applyFill="1" applyBorder="1" applyAlignment="1" applyProtection="1">
      <alignment horizontal="right" vertical="center" wrapText="1"/>
    </xf>
    <xf numFmtId="166" fontId="11" fillId="13" borderId="55" xfId="1" applyNumberFormat="1" applyFont="1" applyFill="1" applyBorder="1" applyAlignment="1" applyProtection="1">
      <alignment horizontal="right" vertical="center" wrapText="1"/>
    </xf>
    <xf numFmtId="166" fontId="11" fillId="13" borderId="72" xfId="1" applyNumberFormat="1" applyFont="1" applyFill="1" applyBorder="1" applyAlignment="1" applyProtection="1">
      <alignment horizontal="right" vertical="center" wrapText="1"/>
    </xf>
    <xf numFmtId="166" fontId="9" fillId="3" borderId="62" xfId="1" applyNumberFormat="1" applyFont="1" applyFill="1" applyBorder="1" applyAlignment="1" applyProtection="1">
      <alignment horizontal="left" vertical="center" wrapText="1"/>
    </xf>
    <xf numFmtId="166" fontId="9" fillId="3" borderId="63" xfId="1" applyNumberFormat="1" applyFont="1" applyFill="1" applyBorder="1" applyAlignment="1" applyProtection="1">
      <alignment horizontal="left" vertical="center" wrapText="1"/>
    </xf>
  </cellXfs>
  <cellStyles count="20">
    <cellStyle name="Millares [0]" xfId="18" builtinId="6"/>
    <cellStyle name="Moneda" xfId="3" builtinId="4"/>
    <cellStyle name="Moneda [0]" xfId="19" builtinId="7"/>
    <cellStyle name="Moneda 2" xfId="2"/>
    <cellStyle name="Moneda 3" xfId="6"/>
    <cellStyle name="Moneda 4" xfId="14"/>
    <cellStyle name="Normal" xfId="0" builtinId="0"/>
    <cellStyle name="Normal 2" xfId="1"/>
    <cellStyle name="Normal 2 2" xfId="4"/>
    <cellStyle name="Normal 2 2 2" xfId="9"/>
    <cellStyle name="Normal 2 3" xfId="8"/>
    <cellStyle name="Normal 2 3 2" xfId="11"/>
    <cellStyle name="Normal 3" xfId="7"/>
    <cellStyle name="Normal 3 3" xfId="5"/>
    <cellStyle name="Normal 4" xfId="10"/>
    <cellStyle name="Normal 5" xfId="12"/>
    <cellStyle name="Normal 6" xfId="13"/>
    <cellStyle name="Normal 7" xfId="16"/>
    <cellStyle name="Normal 8" xfId="17"/>
    <cellStyle name="Porcentaje" xfId="15" builtinId="5"/>
  </cellStyles>
  <dxfs count="34"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456070</xdr:colOff>
      <xdr:row>4</xdr:row>
      <xdr:rowOff>55217</xdr:rowOff>
    </xdr:to>
    <xdr:pic>
      <xdr:nvPicPr>
        <xdr:cNvPr id="2" name="3 Imagen" descr="Logo Instituto Nacional de Cancerología-E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5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456070</xdr:colOff>
      <xdr:row>4</xdr:row>
      <xdr:rowOff>36167</xdr:rowOff>
    </xdr:to>
    <xdr:pic>
      <xdr:nvPicPr>
        <xdr:cNvPr id="3" name="3 Imagen" descr="Logo Instituto Nacional de Cancerología-E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54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1</xdr:col>
      <xdr:colOff>1581078</xdr:colOff>
      <xdr:row>4</xdr:row>
      <xdr:rowOff>17117</xdr:rowOff>
    </xdr:to>
    <xdr:pic>
      <xdr:nvPicPr>
        <xdr:cNvPr id="3" name="3 Imagen" descr="Logo Instituto Nacional de Cancerología-ES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3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456070</xdr:colOff>
      <xdr:row>4</xdr:row>
      <xdr:rowOff>36167</xdr:rowOff>
    </xdr:to>
    <xdr:pic>
      <xdr:nvPicPr>
        <xdr:cNvPr id="2" name="3 Imagen" descr="Logo Instituto Nacional de Cancerología-ES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3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43711</xdr:rowOff>
    </xdr:from>
    <xdr:to>
      <xdr:col>2</xdr:col>
      <xdr:colOff>236995</xdr:colOff>
      <xdr:row>4</xdr:row>
      <xdr:rowOff>17117</xdr:rowOff>
    </xdr:to>
    <xdr:pic>
      <xdr:nvPicPr>
        <xdr:cNvPr id="3" name="3 Imagen" descr="Logo Instituto Nacional de Cancerología-ES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43711"/>
          <a:ext cx="2336900" cy="735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view="pageBreakPreview" zoomScale="118" zoomScaleNormal="100" zoomScaleSheetLayoutView="118" workbookViewId="0">
      <selection activeCell="B3" sqref="B3"/>
    </sheetView>
  </sheetViews>
  <sheetFormatPr baseColWidth="10" defaultColWidth="28.7109375" defaultRowHeight="15" x14ac:dyDescent="0.25"/>
  <cols>
    <col min="1" max="1" width="26.42578125" bestFit="1" customWidth="1"/>
    <col min="2" max="2" width="47.140625" bestFit="1" customWidth="1"/>
    <col min="3" max="3" width="35.85546875" bestFit="1" customWidth="1"/>
  </cols>
  <sheetData>
    <row r="1" spans="1:3" ht="16.5" thickTop="1" thickBot="1" x14ac:dyDescent="0.3">
      <c r="A1" s="309" t="s">
        <v>529</v>
      </c>
      <c r="B1" s="310"/>
      <c r="C1" s="311"/>
    </row>
    <row r="2" spans="1:3" ht="16.5" thickTop="1" thickBot="1" x14ac:dyDescent="0.3">
      <c r="A2" s="185" t="s">
        <v>530</v>
      </c>
      <c r="B2" s="186" t="s">
        <v>531</v>
      </c>
      <c r="C2" s="187" t="s">
        <v>532</v>
      </c>
    </row>
    <row r="3" spans="1:3" ht="29.25" thickBot="1" x14ac:dyDescent="0.3">
      <c r="A3" s="191" t="s">
        <v>534</v>
      </c>
      <c r="B3" s="192" t="s">
        <v>535</v>
      </c>
      <c r="C3" s="193" t="s">
        <v>536</v>
      </c>
    </row>
    <row r="4" spans="1:3" ht="29.25" thickBot="1" x14ac:dyDescent="0.3">
      <c r="A4" s="188" t="s">
        <v>541</v>
      </c>
      <c r="B4" s="189" t="s">
        <v>537</v>
      </c>
      <c r="C4" s="190" t="s">
        <v>536</v>
      </c>
    </row>
    <row r="5" spans="1:3" ht="15.75" thickBot="1" x14ac:dyDescent="0.3">
      <c r="A5" s="191" t="s">
        <v>542</v>
      </c>
      <c r="B5" s="192" t="s">
        <v>538</v>
      </c>
      <c r="C5" s="193" t="s">
        <v>536</v>
      </c>
    </row>
    <row r="6" spans="1:3" s="30" customFormat="1" ht="29.25" thickBot="1" x14ac:dyDescent="0.3">
      <c r="A6" s="191" t="s">
        <v>547</v>
      </c>
      <c r="B6" s="192" t="s">
        <v>543</v>
      </c>
      <c r="C6" s="193" t="s">
        <v>536</v>
      </c>
    </row>
    <row r="7" spans="1:3" ht="15.75" thickBot="1" x14ac:dyDescent="0.3">
      <c r="A7" s="188" t="s">
        <v>539</v>
      </c>
      <c r="B7" s="189" t="s">
        <v>540</v>
      </c>
      <c r="C7" s="190" t="s">
        <v>533</v>
      </c>
    </row>
  </sheetData>
  <sheetProtection sheet="1" objects="1" scenarios="1"/>
  <mergeCells count="1">
    <mergeCell ref="A1:C1"/>
  </mergeCell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9"/>
  <sheetViews>
    <sheetView view="pageBreakPreview" topLeftCell="A381" zoomScaleNormal="100" zoomScaleSheetLayoutView="100" workbookViewId="0">
      <selection activeCell="E384" sqref="E384:E394"/>
    </sheetView>
  </sheetViews>
  <sheetFormatPr baseColWidth="10" defaultColWidth="12.42578125" defaultRowHeight="12.75" x14ac:dyDescent="0.25"/>
  <cols>
    <col min="1" max="1" width="12.7109375" style="154" customWidth="1"/>
    <col min="2" max="2" width="15.5703125" style="1" customWidth="1"/>
    <col min="3" max="3" width="62.42578125" style="1" customWidth="1"/>
    <col min="4" max="4" width="14.42578125" style="8" customWidth="1"/>
    <col min="5" max="5" width="12.42578125" style="6" customWidth="1"/>
    <col min="6" max="6" width="56" style="6" customWidth="1"/>
    <col min="7" max="7" width="15.140625" style="6" customWidth="1"/>
    <col min="8" max="251" width="11.42578125" style="1" customWidth="1"/>
    <col min="252" max="252" width="8.7109375" style="1" customWidth="1"/>
    <col min="253" max="253" width="10.140625" style="1" bestFit="1" customWidth="1"/>
    <col min="254" max="254" width="56" style="1" customWidth="1"/>
    <col min="255" max="16384" width="12.42578125" style="1"/>
  </cols>
  <sheetData>
    <row r="1" spans="1:7" s="31" customFormat="1" ht="15" customHeight="1" x14ac:dyDescent="0.2">
      <c r="A1" s="466" t="s">
        <v>337</v>
      </c>
      <c r="B1" s="467"/>
      <c r="C1" s="467"/>
      <c r="D1" s="467"/>
      <c r="E1" s="467"/>
      <c r="F1" s="467"/>
      <c r="G1" s="468"/>
    </row>
    <row r="2" spans="1:7" s="31" customFormat="1" ht="12" x14ac:dyDescent="0.2">
      <c r="A2" s="469"/>
      <c r="B2" s="470"/>
      <c r="C2" s="470"/>
      <c r="D2" s="470"/>
      <c r="E2" s="470"/>
      <c r="F2" s="470"/>
      <c r="G2" s="471"/>
    </row>
    <row r="3" spans="1:7" s="31" customFormat="1" ht="12" x14ac:dyDescent="0.2">
      <c r="A3" s="469"/>
      <c r="B3" s="470"/>
      <c r="C3" s="470"/>
      <c r="D3" s="470"/>
      <c r="E3" s="470"/>
      <c r="F3" s="470"/>
      <c r="G3" s="471"/>
    </row>
    <row r="4" spans="1:7" s="31" customFormat="1" ht="19.5" customHeight="1" x14ac:dyDescent="0.2">
      <c r="A4" s="469"/>
      <c r="B4" s="470"/>
      <c r="C4" s="470"/>
      <c r="D4" s="470"/>
      <c r="E4" s="470"/>
      <c r="F4" s="470"/>
      <c r="G4" s="471"/>
    </row>
    <row r="5" spans="1:7" s="31" customFormat="1" ht="6" customHeight="1" thickBot="1" x14ac:dyDescent="0.25">
      <c r="A5" s="472"/>
      <c r="B5" s="473"/>
      <c r="C5" s="473"/>
      <c r="D5" s="473"/>
      <c r="E5" s="473"/>
      <c r="F5" s="473"/>
      <c r="G5" s="474"/>
    </row>
    <row r="6" spans="1:7" s="31" customFormat="1" ht="20.25" customHeight="1" thickBot="1" x14ac:dyDescent="0.25">
      <c r="A6" s="475" t="s">
        <v>338</v>
      </c>
      <c r="B6" s="476"/>
      <c r="C6" s="476"/>
      <c r="D6" s="476"/>
      <c r="E6" s="476"/>
      <c r="F6" s="476"/>
      <c r="G6" s="477"/>
    </row>
    <row r="7" spans="1:7" ht="15" thickBot="1" x14ac:dyDescent="0.3">
      <c r="A7" s="564" t="s">
        <v>417</v>
      </c>
      <c r="B7" s="565"/>
      <c r="C7" s="565"/>
      <c r="D7" s="566"/>
      <c r="E7" s="554" t="s">
        <v>73</v>
      </c>
      <c r="F7" s="555"/>
      <c r="G7" s="556"/>
    </row>
    <row r="8" spans="1:7" ht="21" customHeight="1" thickBot="1" x14ac:dyDescent="0.3">
      <c r="A8" s="155" t="s">
        <v>0</v>
      </c>
      <c r="B8" s="66" t="s">
        <v>1</v>
      </c>
      <c r="C8" s="67" t="s">
        <v>2</v>
      </c>
      <c r="D8" s="68" t="s">
        <v>3</v>
      </c>
      <c r="E8" s="69" t="s">
        <v>74</v>
      </c>
      <c r="F8" s="70" t="s">
        <v>75</v>
      </c>
      <c r="G8" s="70" t="s">
        <v>76</v>
      </c>
    </row>
    <row r="9" spans="1:7" ht="21" customHeight="1" thickBot="1" x14ac:dyDescent="0.3">
      <c r="A9" s="156">
        <v>1</v>
      </c>
      <c r="B9" s="557" t="s">
        <v>102</v>
      </c>
      <c r="C9" s="558"/>
      <c r="D9" s="73">
        <f>+D10+D200</f>
        <v>229</v>
      </c>
      <c r="E9" s="559" t="s">
        <v>102</v>
      </c>
      <c r="F9" s="560"/>
      <c r="G9" s="561"/>
    </row>
    <row r="10" spans="1:7" ht="21" customHeight="1" thickBot="1" x14ac:dyDescent="0.3">
      <c r="A10" s="157" t="s">
        <v>4</v>
      </c>
      <c r="B10" s="515" t="s">
        <v>5</v>
      </c>
      <c r="C10" s="515"/>
      <c r="D10" s="71">
        <f>+D11+D59+D35+D119+D129+D141+D154+D165+D83+D101+D176+D188</f>
        <v>217</v>
      </c>
      <c r="E10" s="562" t="s">
        <v>5</v>
      </c>
      <c r="F10" s="516"/>
      <c r="G10" s="517"/>
    </row>
    <row r="11" spans="1:7" ht="18" customHeight="1" thickBot="1" x14ac:dyDescent="0.3">
      <c r="A11" s="158" t="s">
        <v>6</v>
      </c>
      <c r="B11" s="17" t="s">
        <v>7</v>
      </c>
      <c r="C11" s="17" t="s">
        <v>156</v>
      </c>
      <c r="D11" s="18">
        <v>95</v>
      </c>
      <c r="E11" s="384" t="s">
        <v>155</v>
      </c>
      <c r="F11" s="385"/>
      <c r="G11" s="380"/>
    </row>
    <row r="12" spans="1:7" ht="15" customHeight="1" x14ac:dyDescent="0.25">
      <c r="A12" s="14">
        <v>1</v>
      </c>
      <c r="B12" s="444" t="s">
        <v>147</v>
      </c>
      <c r="C12" s="444"/>
      <c r="D12" s="563"/>
      <c r="E12" s="481" t="s">
        <v>77</v>
      </c>
      <c r="F12" s="21" t="s">
        <v>78</v>
      </c>
      <c r="G12" s="318" t="s">
        <v>79</v>
      </c>
    </row>
    <row r="13" spans="1:7" ht="15" customHeight="1" x14ac:dyDescent="0.25">
      <c r="A13" s="50">
        <f>+A12+1</f>
        <v>2</v>
      </c>
      <c r="B13" s="422" t="s">
        <v>153</v>
      </c>
      <c r="C13" s="422"/>
      <c r="D13" s="514"/>
      <c r="E13" s="481"/>
      <c r="F13" s="2"/>
      <c r="G13" s="318"/>
    </row>
    <row r="14" spans="1:7" ht="15" customHeight="1" x14ac:dyDescent="0.25">
      <c r="A14" s="50">
        <f t="shared" ref="A14:A34" si="0">+A13+1</f>
        <v>3</v>
      </c>
      <c r="B14" s="422" t="s">
        <v>12</v>
      </c>
      <c r="C14" s="422"/>
      <c r="D14" s="514"/>
      <c r="E14" s="481"/>
      <c r="F14" s="2"/>
      <c r="G14" s="318"/>
    </row>
    <row r="15" spans="1:7" ht="15" customHeight="1" x14ac:dyDescent="0.25">
      <c r="A15" s="50">
        <f t="shared" si="0"/>
        <v>4</v>
      </c>
      <c r="B15" s="422" t="s">
        <v>143</v>
      </c>
      <c r="C15" s="422"/>
      <c r="D15" s="514"/>
      <c r="E15" s="481"/>
      <c r="F15" s="2"/>
      <c r="G15" s="318"/>
    </row>
    <row r="16" spans="1:7" ht="15" customHeight="1" x14ac:dyDescent="0.25">
      <c r="A16" s="50">
        <f t="shared" si="0"/>
        <v>5</v>
      </c>
      <c r="B16" s="422" t="s">
        <v>13</v>
      </c>
      <c r="C16" s="422"/>
      <c r="D16" s="514"/>
      <c r="E16" s="481"/>
      <c r="F16" s="2"/>
      <c r="G16" s="318"/>
    </row>
    <row r="17" spans="1:7" ht="15" customHeight="1" x14ac:dyDescent="0.25">
      <c r="A17" s="50">
        <f t="shared" si="0"/>
        <v>6</v>
      </c>
      <c r="B17" s="422" t="s">
        <v>80</v>
      </c>
      <c r="C17" s="422"/>
      <c r="D17" s="514"/>
      <c r="E17" s="481"/>
      <c r="F17" s="2"/>
      <c r="G17" s="318"/>
    </row>
    <row r="18" spans="1:7" ht="15" customHeight="1" x14ac:dyDescent="0.25">
      <c r="A18" s="50">
        <f t="shared" si="0"/>
        <v>7</v>
      </c>
      <c r="B18" s="422" t="s">
        <v>81</v>
      </c>
      <c r="C18" s="422"/>
      <c r="D18" s="514"/>
      <c r="E18" s="481"/>
      <c r="F18" s="2"/>
      <c r="G18" s="318"/>
    </row>
    <row r="19" spans="1:7" ht="15" customHeight="1" x14ac:dyDescent="0.25">
      <c r="A19" s="50">
        <f t="shared" si="0"/>
        <v>8</v>
      </c>
      <c r="B19" s="422" t="s">
        <v>108</v>
      </c>
      <c r="C19" s="422"/>
      <c r="D19" s="514"/>
      <c r="E19" s="481"/>
      <c r="F19" s="2"/>
      <c r="G19" s="318"/>
    </row>
    <row r="20" spans="1:7" ht="15" customHeight="1" x14ac:dyDescent="0.25">
      <c r="A20" s="50">
        <f t="shared" si="0"/>
        <v>9</v>
      </c>
      <c r="B20" s="422" t="s">
        <v>15</v>
      </c>
      <c r="C20" s="422"/>
      <c r="D20" s="514"/>
      <c r="E20" s="481"/>
      <c r="F20" s="2"/>
      <c r="G20" s="318"/>
    </row>
    <row r="21" spans="1:7" ht="15" customHeight="1" x14ac:dyDescent="0.25">
      <c r="A21" s="50">
        <f t="shared" si="0"/>
        <v>10</v>
      </c>
      <c r="B21" s="422" t="s">
        <v>209</v>
      </c>
      <c r="C21" s="422"/>
      <c r="D21" s="514"/>
      <c r="E21" s="481"/>
      <c r="F21" s="2"/>
      <c r="G21" s="318"/>
    </row>
    <row r="22" spans="1:7" ht="15" customHeight="1" x14ac:dyDescent="0.25">
      <c r="A22" s="50">
        <f t="shared" si="0"/>
        <v>11</v>
      </c>
      <c r="B22" s="422" t="s">
        <v>82</v>
      </c>
      <c r="C22" s="422"/>
      <c r="D22" s="514"/>
      <c r="E22" s="481"/>
      <c r="F22" s="2"/>
      <c r="G22" s="318"/>
    </row>
    <row r="23" spans="1:7" ht="15" customHeight="1" x14ac:dyDescent="0.25">
      <c r="A23" s="50">
        <f t="shared" si="0"/>
        <v>12</v>
      </c>
      <c r="B23" s="422" t="s">
        <v>146</v>
      </c>
      <c r="C23" s="422"/>
      <c r="D23" s="514"/>
      <c r="E23" s="481"/>
      <c r="F23" s="2"/>
      <c r="G23" s="318"/>
    </row>
    <row r="24" spans="1:7" ht="15" customHeight="1" x14ac:dyDescent="0.25">
      <c r="A24" s="50">
        <f t="shared" si="0"/>
        <v>13</v>
      </c>
      <c r="B24" s="422" t="s">
        <v>109</v>
      </c>
      <c r="C24" s="422"/>
      <c r="D24" s="514"/>
      <c r="E24" s="481"/>
      <c r="F24" s="2"/>
      <c r="G24" s="318"/>
    </row>
    <row r="25" spans="1:7" ht="15" customHeight="1" x14ac:dyDescent="0.25">
      <c r="A25" s="50">
        <f t="shared" si="0"/>
        <v>14</v>
      </c>
      <c r="B25" s="422" t="s">
        <v>148</v>
      </c>
      <c r="C25" s="422"/>
      <c r="D25" s="514"/>
      <c r="E25" s="481"/>
      <c r="F25" s="2"/>
      <c r="G25" s="318"/>
    </row>
    <row r="26" spans="1:7" ht="15" customHeight="1" x14ac:dyDescent="0.25">
      <c r="A26" s="50">
        <f t="shared" si="0"/>
        <v>15</v>
      </c>
      <c r="B26" s="507" t="s">
        <v>150</v>
      </c>
      <c r="C26" s="508"/>
      <c r="D26" s="510"/>
      <c r="E26" s="481"/>
      <c r="F26" s="2"/>
      <c r="G26" s="318"/>
    </row>
    <row r="27" spans="1:7" ht="15" customHeight="1" x14ac:dyDescent="0.25">
      <c r="A27" s="50">
        <f t="shared" si="0"/>
        <v>16</v>
      </c>
      <c r="B27" s="507" t="s">
        <v>217</v>
      </c>
      <c r="C27" s="508"/>
      <c r="D27" s="509"/>
      <c r="E27" s="481"/>
      <c r="F27" s="15"/>
      <c r="G27" s="318"/>
    </row>
    <row r="28" spans="1:7" ht="15" customHeight="1" x14ac:dyDescent="0.25">
      <c r="A28" s="50">
        <f t="shared" si="0"/>
        <v>17</v>
      </c>
      <c r="B28" s="507" t="s">
        <v>157</v>
      </c>
      <c r="C28" s="508"/>
      <c r="D28" s="510"/>
      <c r="E28" s="481"/>
      <c r="F28" s="2"/>
      <c r="G28" s="318"/>
    </row>
    <row r="29" spans="1:7" ht="22.5" customHeight="1" x14ac:dyDescent="0.25">
      <c r="A29" s="50">
        <f t="shared" si="0"/>
        <v>18</v>
      </c>
      <c r="B29" s="507" t="s">
        <v>167</v>
      </c>
      <c r="C29" s="508"/>
      <c r="D29" s="510"/>
      <c r="E29" s="481"/>
      <c r="F29" s="2"/>
      <c r="G29" s="318"/>
    </row>
    <row r="30" spans="1:7" ht="15" customHeight="1" x14ac:dyDescent="0.25">
      <c r="A30" s="50">
        <f t="shared" si="0"/>
        <v>19</v>
      </c>
      <c r="B30" s="507" t="s">
        <v>84</v>
      </c>
      <c r="C30" s="508"/>
      <c r="D30" s="510"/>
      <c r="E30" s="481"/>
      <c r="F30" s="2"/>
      <c r="G30" s="318"/>
    </row>
    <row r="31" spans="1:7" ht="15" customHeight="1" x14ac:dyDescent="0.25">
      <c r="A31" s="50">
        <f t="shared" si="0"/>
        <v>20</v>
      </c>
      <c r="B31" s="422" t="s">
        <v>85</v>
      </c>
      <c r="C31" s="422"/>
      <c r="D31" s="514"/>
      <c r="E31" s="481"/>
      <c r="F31" s="2"/>
      <c r="G31" s="318"/>
    </row>
    <row r="32" spans="1:7" ht="15" customHeight="1" x14ac:dyDescent="0.25">
      <c r="A32" s="50">
        <f t="shared" si="0"/>
        <v>21</v>
      </c>
      <c r="B32" s="422" t="s">
        <v>9</v>
      </c>
      <c r="C32" s="422"/>
      <c r="D32" s="514"/>
      <c r="E32" s="481"/>
      <c r="F32" s="2"/>
      <c r="G32" s="318"/>
    </row>
    <row r="33" spans="1:7" ht="15" customHeight="1" thickBot="1" x14ac:dyDescent="0.3">
      <c r="A33" s="50">
        <f t="shared" si="0"/>
        <v>22</v>
      </c>
      <c r="B33" s="527" t="s">
        <v>114</v>
      </c>
      <c r="C33" s="528"/>
      <c r="D33" s="529"/>
      <c r="E33" s="33"/>
      <c r="F33" s="2"/>
      <c r="G33" s="32"/>
    </row>
    <row r="34" spans="1:7" ht="15" customHeight="1" thickBot="1" x14ac:dyDescent="0.3">
      <c r="A34" s="50">
        <f t="shared" si="0"/>
        <v>23</v>
      </c>
      <c r="B34" s="334" t="s">
        <v>159</v>
      </c>
      <c r="C34" s="335"/>
      <c r="D34" s="336"/>
      <c r="E34" s="33"/>
      <c r="F34" s="3"/>
      <c r="G34" s="32"/>
    </row>
    <row r="35" spans="1:7" ht="18" customHeight="1" thickBot="1" x14ac:dyDescent="0.3">
      <c r="A35" s="158" t="s">
        <v>10</v>
      </c>
      <c r="B35" s="17" t="s">
        <v>11</v>
      </c>
      <c r="C35" s="17" t="s">
        <v>149</v>
      </c>
      <c r="D35" s="18">
        <v>45</v>
      </c>
      <c r="E35" s="384" t="s">
        <v>154</v>
      </c>
      <c r="F35" s="385"/>
      <c r="G35" s="380"/>
    </row>
    <row r="36" spans="1:7" ht="15" customHeight="1" x14ac:dyDescent="0.25">
      <c r="A36" s="14">
        <v>1</v>
      </c>
      <c r="B36" s="444" t="s">
        <v>147</v>
      </c>
      <c r="C36" s="444"/>
      <c r="D36" s="563"/>
      <c r="E36" s="481" t="s">
        <v>77</v>
      </c>
      <c r="F36" s="21" t="s">
        <v>78</v>
      </c>
      <c r="G36" s="318" t="s">
        <v>79</v>
      </c>
    </row>
    <row r="37" spans="1:7" ht="15" customHeight="1" x14ac:dyDescent="0.25">
      <c r="A37" s="50">
        <f>+A36+1</f>
        <v>2</v>
      </c>
      <c r="B37" s="422" t="s">
        <v>160</v>
      </c>
      <c r="C37" s="422"/>
      <c r="D37" s="514"/>
      <c r="E37" s="481"/>
      <c r="F37" s="2"/>
      <c r="G37" s="318"/>
    </row>
    <row r="38" spans="1:7" ht="15" customHeight="1" x14ac:dyDescent="0.25">
      <c r="A38" s="50">
        <f t="shared" ref="A38:A58" si="1">+A37+1</f>
        <v>3</v>
      </c>
      <c r="B38" s="422" t="s">
        <v>12</v>
      </c>
      <c r="C38" s="422"/>
      <c r="D38" s="514"/>
      <c r="E38" s="481"/>
      <c r="F38" s="2"/>
      <c r="G38" s="318"/>
    </row>
    <row r="39" spans="1:7" ht="15" customHeight="1" x14ac:dyDescent="0.25">
      <c r="A39" s="50">
        <f t="shared" si="1"/>
        <v>4</v>
      </c>
      <c r="B39" s="422" t="s">
        <v>152</v>
      </c>
      <c r="C39" s="422"/>
      <c r="D39" s="514"/>
      <c r="E39" s="481"/>
      <c r="F39" s="2"/>
      <c r="G39" s="318"/>
    </row>
    <row r="40" spans="1:7" ht="15" customHeight="1" x14ac:dyDescent="0.25">
      <c r="A40" s="50">
        <f t="shared" si="1"/>
        <v>5</v>
      </c>
      <c r="B40" s="422" t="s">
        <v>13</v>
      </c>
      <c r="C40" s="422"/>
      <c r="D40" s="514"/>
      <c r="E40" s="481"/>
      <c r="F40" s="2"/>
      <c r="G40" s="318"/>
    </row>
    <row r="41" spans="1:7" ht="15" customHeight="1" x14ac:dyDescent="0.25">
      <c r="A41" s="50">
        <f t="shared" si="1"/>
        <v>6</v>
      </c>
      <c r="B41" s="422" t="s">
        <v>80</v>
      </c>
      <c r="C41" s="422"/>
      <c r="D41" s="514"/>
      <c r="E41" s="481"/>
      <c r="F41" s="2"/>
      <c r="G41" s="318"/>
    </row>
    <row r="42" spans="1:7" ht="15" customHeight="1" x14ac:dyDescent="0.25">
      <c r="A42" s="50">
        <f t="shared" si="1"/>
        <v>7</v>
      </c>
      <c r="B42" s="422" t="s">
        <v>81</v>
      </c>
      <c r="C42" s="422"/>
      <c r="D42" s="514"/>
      <c r="E42" s="481"/>
      <c r="F42" s="2"/>
      <c r="G42" s="318"/>
    </row>
    <row r="43" spans="1:7" ht="15" customHeight="1" x14ac:dyDescent="0.25">
      <c r="A43" s="50">
        <f t="shared" si="1"/>
        <v>8</v>
      </c>
      <c r="B43" s="422" t="s">
        <v>108</v>
      </c>
      <c r="C43" s="422"/>
      <c r="D43" s="514"/>
      <c r="E43" s="481"/>
      <c r="F43" s="2"/>
      <c r="G43" s="318"/>
    </row>
    <row r="44" spans="1:7" ht="15" customHeight="1" x14ac:dyDescent="0.25">
      <c r="A44" s="50">
        <f t="shared" si="1"/>
        <v>9</v>
      </c>
      <c r="B44" s="422" t="s">
        <v>15</v>
      </c>
      <c r="C44" s="422"/>
      <c r="D44" s="514"/>
      <c r="E44" s="481"/>
      <c r="F44" s="2"/>
      <c r="G44" s="318"/>
    </row>
    <row r="45" spans="1:7" ht="15" customHeight="1" x14ac:dyDescent="0.25">
      <c r="A45" s="50">
        <f t="shared" si="1"/>
        <v>10</v>
      </c>
      <c r="B45" s="422" t="s">
        <v>158</v>
      </c>
      <c r="C45" s="422"/>
      <c r="D45" s="514"/>
      <c r="E45" s="481"/>
      <c r="F45" s="2"/>
      <c r="G45" s="318"/>
    </row>
    <row r="46" spans="1:7" ht="15" customHeight="1" x14ac:dyDescent="0.25">
      <c r="A46" s="50">
        <f t="shared" si="1"/>
        <v>11</v>
      </c>
      <c r="B46" s="422" t="s">
        <v>82</v>
      </c>
      <c r="C46" s="422"/>
      <c r="D46" s="514"/>
      <c r="E46" s="481"/>
      <c r="F46" s="2"/>
      <c r="G46" s="318"/>
    </row>
    <row r="47" spans="1:7" ht="15" customHeight="1" x14ac:dyDescent="0.25">
      <c r="A47" s="50">
        <f t="shared" si="1"/>
        <v>12</v>
      </c>
      <c r="B47" s="422" t="s">
        <v>146</v>
      </c>
      <c r="C47" s="422"/>
      <c r="D47" s="514"/>
      <c r="E47" s="481"/>
      <c r="F47" s="2"/>
      <c r="G47" s="318"/>
    </row>
    <row r="48" spans="1:7" ht="15" customHeight="1" x14ac:dyDescent="0.25">
      <c r="A48" s="50">
        <f t="shared" si="1"/>
        <v>13</v>
      </c>
      <c r="B48" s="422" t="s">
        <v>109</v>
      </c>
      <c r="C48" s="422"/>
      <c r="D48" s="514"/>
      <c r="E48" s="481"/>
      <c r="F48" s="2"/>
      <c r="G48" s="318"/>
    </row>
    <row r="49" spans="1:7" ht="15" customHeight="1" x14ac:dyDescent="0.25">
      <c r="A49" s="50">
        <f t="shared" si="1"/>
        <v>14</v>
      </c>
      <c r="B49" s="422" t="s">
        <v>161</v>
      </c>
      <c r="C49" s="422"/>
      <c r="D49" s="514"/>
      <c r="E49" s="481"/>
      <c r="F49" s="2"/>
      <c r="G49" s="318"/>
    </row>
    <row r="50" spans="1:7" ht="15" customHeight="1" x14ac:dyDescent="0.25">
      <c r="A50" s="50">
        <f t="shared" si="1"/>
        <v>15</v>
      </c>
      <c r="B50" s="507" t="s">
        <v>150</v>
      </c>
      <c r="C50" s="508"/>
      <c r="D50" s="510"/>
      <c r="E50" s="481"/>
      <c r="F50" s="2"/>
      <c r="G50" s="318"/>
    </row>
    <row r="51" spans="1:7" ht="15" customHeight="1" x14ac:dyDescent="0.25">
      <c r="A51" s="50">
        <f t="shared" si="1"/>
        <v>16</v>
      </c>
      <c r="B51" s="507" t="s">
        <v>217</v>
      </c>
      <c r="C51" s="508"/>
      <c r="D51" s="509"/>
      <c r="E51" s="481"/>
      <c r="F51" s="15"/>
      <c r="G51" s="318"/>
    </row>
    <row r="52" spans="1:7" ht="15" customHeight="1" x14ac:dyDescent="0.25">
      <c r="A52" s="50">
        <f t="shared" si="1"/>
        <v>17</v>
      </c>
      <c r="B52" s="507" t="s">
        <v>157</v>
      </c>
      <c r="C52" s="508"/>
      <c r="D52" s="510"/>
      <c r="E52" s="481"/>
      <c r="F52" s="2"/>
      <c r="G52" s="318"/>
    </row>
    <row r="53" spans="1:7" ht="22.5" customHeight="1" x14ac:dyDescent="0.25">
      <c r="A53" s="50">
        <f t="shared" si="1"/>
        <v>18</v>
      </c>
      <c r="B53" s="507" t="s">
        <v>167</v>
      </c>
      <c r="C53" s="508"/>
      <c r="D53" s="510"/>
      <c r="E53" s="481"/>
      <c r="F53" s="2"/>
      <c r="G53" s="318"/>
    </row>
    <row r="54" spans="1:7" s="4" customFormat="1" ht="15" customHeight="1" x14ac:dyDescent="0.25">
      <c r="A54" s="50">
        <f t="shared" si="1"/>
        <v>19</v>
      </c>
      <c r="B54" s="507" t="s">
        <v>84</v>
      </c>
      <c r="C54" s="508"/>
      <c r="D54" s="510"/>
      <c r="E54" s="481"/>
      <c r="F54" s="2"/>
      <c r="G54" s="318"/>
    </row>
    <row r="55" spans="1:7" ht="15" customHeight="1" x14ac:dyDescent="0.25">
      <c r="A55" s="50">
        <f t="shared" si="1"/>
        <v>20</v>
      </c>
      <c r="B55" s="422" t="s">
        <v>85</v>
      </c>
      <c r="C55" s="422"/>
      <c r="D55" s="514"/>
      <c r="E55" s="481"/>
      <c r="F55" s="2"/>
      <c r="G55" s="318"/>
    </row>
    <row r="56" spans="1:7" ht="15" customHeight="1" x14ac:dyDescent="0.25">
      <c r="A56" s="50">
        <f t="shared" si="1"/>
        <v>21</v>
      </c>
      <c r="B56" s="422" t="s">
        <v>9</v>
      </c>
      <c r="C56" s="422"/>
      <c r="D56" s="514"/>
      <c r="E56" s="481"/>
      <c r="F56" s="2"/>
      <c r="G56" s="318"/>
    </row>
    <row r="57" spans="1:7" ht="15" customHeight="1" x14ac:dyDescent="0.25">
      <c r="A57" s="50">
        <f t="shared" si="1"/>
        <v>22</v>
      </c>
      <c r="B57" s="550" t="s">
        <v>114</v>
      </c>
      <c r="C57" s="551"/>
      <c r="D57" s="553"/>
      <c r="E57" s="33"/>
      <c r="F57" s="2"/>
      <c r="G57" s="32"/>
    </row>
    <row r="58" spans="1:7" ht="15" customHeight="1" thickBot="1" x14ac:dyDescent="0.3">
      <c r="A58" s="126">
        <f t="shared" si="1"/>
        <v>23</v>
      </c>
      <c r="B58" s="550" t="s">
        <v>159</v>
      </c>
      <c r="C58" s="551"/>
      <c r="D58" s="553"/>
      <c r="E58" s="33"/>
      <c r="F58" s="5"/>
      <c r="G58" s="32"/>
    </row>
    <row r="59" spans="1:7" ht="18" customHeight="1" thickBot="1" x14ac:dyDescent="0.3">
      <c r="A59" s="158" t="s">
        <v>17</v>
      </c>
      <c r="B59" s="17" t="s">
        <v>18</v>
      </c>
      <c r="C59" s="17" t="s">
        <v>138</v>
      </c>
      <c r="D59" s="22">
        <v>11</v>
      </c>
      <c r="E59" s="384" t="s">
        <v>139</v>
      </c>
      <c r="F59" s="385"/>
      <c r="G59" s="380"/>
    </row>
    <row r="60" spans="1:7" ht="15" customHeight="1" x14ac:dyDescent="0.25">
      <c r="A60" s="14">
        <v>1</v>
      </c>
      <c r="B60" s="444" t="s">
        <v>151</v>
      </c>
      <c r="C60" s="444"/>
      <c r="D60" s="552"/>
      <c r="E60" s="567" t="s">
        <v>77</v>
      </c>
      <c r="F60" s="21" t="s">
        <v>78</v>
      </c>
      <c r="G60" s="318" t="s">
        <v>79</v>
      </c>
    </row>
    <row r="61" spans="1:7" ht="15" customHeight="1" x14ac:dyDescent="0.25">
      <c r="A61" s="50">
        <f>+A60+1</f>
        <v>2</v>
      </c>
      <c r="B61" s="422" t="s">
        <v>19</v>
      </c>
      <c r="C61" s="422"/>
      <c r="D61" s="507"/>
      <c r="E61" s="567"/>
      <c r="F61" s="2"/>
      <c r="G61" s="318"/>
    </row>
    <row r="62" spans="1:7" ht="15" customHeight="1" x14ac:dyDescent="0.25">
      <c r="A62" s="50">
        <f t="shared" ref="A62:A82" si="2">+A61+1</f>
        <v>3</v>
      </c>
      <c r="B62" s="422" t="s">
        <v>162</v>
      </c>
      <c r="C62" s="422"/>
      <c r="D62" s="507"/>
      <c r="E62" s="567"/>
      <c r="F62" s="2"/>
      <c r="G62" s="318"/>
    </row>
    <row r="63" spans="1:7" ht="15" customHeight="1" x14ac:dyDescent="0.25">
      <c r="A63" s="50">
        <f t="shared" si="2"/>
        <v>4</v>
      </c>
      <c r="B63" s="422" t="s">
        <v>140</v>
      </c>
      <c r="C63" s="422"/>
      <c r="D63" s="507"/>
      <c r="E63" s="567"/>
      <c r="F63" s="2"/>
      <c r="G63" s="318"/>
    </row>
    <row r="64" spans="1:7" ht="15" customHeight="1" x14ac:dyDescent="0.25">
      <c r="A64" s="50">
        <f t="shared" si="2"/>
        <v>5</v>
      </c>
      <c r="B64" s="422" t="s">
        <v>13</v>
      </c>
      <c r="C64" s="422"/>
      <c r="D64" s="507"/>
      <c r="E64" s="567"/>
      <c r="F64" s="2"/>
      <c r="G64" s="318"/>
    </row>
    <row r="65" spans="1:7" ht="15" customHeight="1" x14ac:dyDescent="0.25">
      <c r="A65" s="50">
        <f t="shared" si="2"/>
        <v>6</v>
      </c>
      <c r="B65" s="422" t="s">
        <v>14</v>
      </c>
      <c r="C65" s="422"/>
      <c r="D65" s="507"/>
      <c r="E65" s="567"/>
      <c r="F65" s="2"/>
      <c r="G65" s="318"/>
    </row>
    <row r="66" spans="1:7" ht="15" customHeight="1" x14ac:dyDescent="0.25">
      <c r="A66" s="50">
        <f t="shared" si="2"/>
        <v>7</v>
      </c>
      <c r="B66" s="422" t="s">
        <v>81</v>
      </c>
      <c r="C66" s="422"/>
      <c r="D66" s="507"/>
      <c r="E66" s="567"/>
      <c r="F66" s="2"/>
      <c r="G66" s="318"/>
    </row>
    <row r="67" spans="1:7" ht="15" customHeight="1" x14ac:dyDescent="0.25">
      <c r="A67" s="50">
        <f t="shared" si="2"/>
        <v>8</v>
      </c>
      <c r="B67" s="422" t="s">
        <v>107</v>
      </c>
      <c r="C67" s="422"/>
      <c r="D67" s="507"/>
      <c r="E67" s="567"/>
      <c r="F67" s="2"/>
      <c r="G67" s="318"/>
    </row>
    <row r="68" spans="1:7" ht="21.75" customHeight="1" x14ac:dyDescent="0.25">
      <c r="A68" s="50">
        <f t="shared" si="2"/>
        <v>9</v>
      </c>
      <c r="B68" s="422" t="s">
        <v>163</v>
      </c>
      <c r="C68" s="422"/>
      <c r="D68" s="507"/>
      <c r="E68" s="567"/>
      <c r="F68" s="2"/>
      <c r="G68" s="318"/>
    </row>
    <row r="69" spans="1:7" ht="15" customHeight="1" x14ac:dyDescent="0.25">
      <c r="A69" s="50">
        <f t="shared" si="2"/>
        <v>10</v>
      </c>
      <c r="B69" s="422" t="s">
        <v>82</v>
      </c>
      <c r="C69" s="422"/>
      <c r="D69" s="507"/>
      <c r="E69" s="567"/>
      <c r="F69" s="2"/>
      <c r="G69" s="318"/>
    </row>
    <row r="70" spans="1:7" ht="15" customHeight="1" x14ac:dyDescent="0.25">
      <c r="A70" s="50">
        <f t="shared" si="2"/>
        <v>11</v>
      </c>
      <c r="B70" s="422" t="s">
        <v>86</v>
      </c>
      <c r="C70" s="422"/>
      <c r="D70" s="507"/>
      <c r="E70" s="567"/>
      <c r="F70" s="2"/>
      <c r="G70" s="318"/>
    </row>
    <row r="71" spans="1:7" ht="15" customHeight="1" x14ac:dyDescent="0.25">
      <c r="A71" s="50">
        <f t="shared" si="2"/>
        <v>12</v>
      </c>
      <c r="B71" s="422" t="s">
        <v>165</v>
      </c>
      <c r="C71" s="422"/>
      <c r="D71" s="507"/>
      <c r="E71" s="567"/>
      <c r="F71" s="2"/>
      <c r="G71" s="318"/>
    </row>
    <row r="72" spans="1:7" ht="15" customHeight="1" x14ac:dyDescent="0.25">
      <c r="A72" s="50">
        <f t="shared" si="2"/>
        <v>13</v>
      </c>
      <c r="B72" s="507" t="s">
        <v>9</v>
      </c>
      <c r="C72" s="508"/>
      <c r="D72" s="508"/>
      <c r="E72" s="567"/>
      <c r="F72" s="2"/>
      <c r="G72" s="318"/>
    </row>
    <row r="73" spans="1:7" ht="15" customHeight="1" x14ac:dyDescent="0.25">
      <c r="A73" s="50">
        <f t="shared" si="2"/>
        <v>14</v>
      </c>
      <c r="B73" s="507" t="s">
        <v>164</v>
      </c>
      <c r="C73" s="508"/>
      <c r="D73" s="508"/>
      <c r="E73" s="567"/>
      <c r="F73" s="2"/>
      <c r="G73" s="318"/>
    </row>
    <row r="74" spans="1:7" ht="15" customHeight="1" x14ac:dyDescent="0.25">
      <c r="A74" s="50">
        <f t="shared" si="2"/>
        <v>15</v>
      </c>
      <c r="B74" s="422" t="s">
        <v>83</v>
      </c>
      <c r="C74" s="422"/>
      <c r="D74" s="507"/>
      <c r="E74" s="567"/>
      <c r="F74" s="2"/>
      <c r="G74" s="318"/>
    </row>
    <row r="75" spans="1:7" ht="15" customHeight="1" x14ac:dyDescent="0.25">
      <c r="A75" s="50">
        <f t="shared" si="2"/>
        <v>16</v>
      </c>
      <c r="B75" s="507" t="s">
        <v>217</v>
      </c>
      <c r="C75" s="508"/>
      <c r="D75" s="509"/>
      <c r="E75" s="567"/>
      <c r="F75" s="15"/>
      <c r="G75" s="318"/>
    </row>
    <row r="76" spans="1:7" ht="15" customHeight="1" x14ac:dyDescent="0.25">
      <c r="A76" s="50">
        <f t="shared" si="2"/>
        <v>17</v>
      </c>
      <c r="B76" s="507" t="s">
        <v>168</v>
      </c>
      <c r="C76" s="508"/>
      <c r="D76" s="508"/>
      <c r="E76" s="567"/>
      <c r="F76" s="2"/>
      <c r="G76" s="318"/>
    </row>
    <row r="77" spans="1:7" ht="15" customHeight="1" x14ac:dyDescent="0.25">
      <c r="A77" s="50">
        <f t="shared" si="2"/>
        <v>18</v>
      </c>
      <c r="B77" s="422" t="s">
        <v>15</v>
      </c>
      <c r="C77" s="422"/>
      <c r="D77" s="507"/>
      <c r="E77" s="567"/>
      <c r="F77" s="2"/>
      <c r="G77" s="318"/>
    </row>
    <row r="78" spans="1:7" ht="21" customHeight="1" x14ac:dyDescent="0.25">
      <c r="A78" s="50">
        <f t="shared" si="2"/>
        <v>19</v>
      </c>
      <c r="B78" s="422" t="s">
        <v>166</v>
      </c>
      <c r="C78" s="422"/>
      <c r="D78" s="507"/>
      <c r="E78" s="567"/>
      <c r="F78" s="2"/>
      <c r="G78" s="318"/>
    </row>
    <row r="79" spans="1:7" ht="15" customHeight="1" x14ac:dyDescent="0.25">
      <c r="A79" s="50">
        <f t="shared" si="2"/>
        <v>20</v>
      </c>
      <c r="B79" s="422" t="s">
        <v>84</v>
      </c>
      <c r="C79" s="422"/>
      <c r="D79" s="507"/>
      <c r="E79" s="567"/>
      <c r="F79" s="2"/>
      <c r="G79" s="318"/>
    </row>
    <row r="80" spans="1:7" ht="15" customHeight="1" x14ac:dyDescent="0.25">
      <c r="A80" s="50">
        <f t="shared" si="2"/>
        <v>21</v>
      </c>
      <c r="B80" s="422" t="s">
        <v>87</v>
      </c>
      <c r="C80" s="422"/>
      <c r="D80" s="507"/>
      <c r="E80" s="567"/>
      <c r="F80" s="2"/>
      <c r="G80" s="318"/>
    </row>
    <row r="81" spans="1:7" ht="15" customHeight="1" x14ac:dyDescent="0.25">
      <c r="A81" s="50">
        <f t="shared" si="2"/>
        <v>22</v>
      </c>
      <c r="B81" s="550" t="s">
        <v>114</v>
      </c>
      <c r="C81" s="551"/>
      <c r="D81" s="551"/>
      <c r="E81" s="567"/>
      <c r="F81" s="2"/>
      <c r="G81" s="318"/>
    </row>
    <row r="82" spans="1:7" ht="15" customHeight="1" thickBot="1" x14ac:dyDescent="0.3">
      <c r="A82" s="126">
        <f t="shared" si="2"/>
        <v>23</v>
      </c>
      <c r="B82" s="550" t="s">
        <v>159</v>
      </c>
      <c r="C82" s="551"/>
      <c r="D82" s="551"/>
      <c r="E82" s="567"/>
      <c r="F82" s="5"/>
      <c r="G82" s="318"/>
    </row>
    <row r="83" spans="1:7" ht="20.25" customHeight="1" thickBot="1" x14ac:dyDescent="0.3">
      <c r="A83" s="158" t="s">
        <v>20</v>
      </c>
      <c r="B83" s="17" t="s">
        <v>21</v>
      </c>
      <c r="C83" s="17" t="s">
        <v>170</v>
      </c>
      <c r="D83" s="22">
        <v>5</v>
      </c>
      <c r="E83" s="384" t="s">
        <v>170</v>
      </c>
      <c r="F83" s="385"/>
      <c r="G83" s="380"/>
    </row>
    <row r="84" spans="1:7" ht="15" customHeight="1" x14ac:dyDescent="0.25">
      <c r="A84" s="14">
        <v>1</v>
      </c>
      <c r="B84" s="444" t="s">
        <v>151</v>
      </c>
      <c r="C84" s="444"/>
      <c r="D84" s="552"/>
      <c r="E84" s="481" t="s">
        <v>77</v>
      </c>
      <c r="F84" s="21" t="s">
        <v>78</v>
      </c>
      <c r="G84" s="318" t="s">
        <v>79</v>
      </c>
    </row>
    <row r="85" spans="1:7" ht="15" customHeight="1" x14ac:dyDescent="0.25">
      <c r="A85" s="50">
        <f>+A84+1</f>
        <v>2</v>
      </c>
      <c r="B85" s="422" t="s">
        <v>162</v>
      </c>
      <c r="C85" s="422"/>
      <c r="D85" s="514"/>
      <c r="E85" s="481"/>
      <c r="F85" s="2"/>
      <c r="G85" s="318"/>
    </row>
    <row r="86" spans="1:7" ht="15" customHeight="1" x14ac:dyDescent="0.25">
      <c r="A86" s="50">
        <f t="shared" ref="A86:A100" si="3">+A85+1</f>
        <v>3</v>
      </c>
      <c r="B86" s="507" t="s">
        <v>140</v>
      </c>
      <c r="C86" s="508"/>
      <c r="D86" s="510"/>
      <c r="E86" s="481"/>
      <c r="F86" s="2"/>
      <c r="G86" s="318"/>
    </row>
    <row r="87" spans="1:7" ht="15" customHeight="1" x14ac:dyDescent="0.25">
      <c r="A87" s="50">
        <f t="shared" si="3"/>
        <v>4</v>
      </c>
      <c r="B87" s="422" t="s">
        <v>13</v>
      </c>
      <c r="C87" s="422"/>
      <c r="D87" s="507"/>
      <c r="E87" s="481"/>
      <c r="F87" s="2"/>
      <c r="G87" s="318"/>
    </row>
    <row r="88" spans="1:7" ht="15" customHeight="1" x14ac:dyDescent="0.25">
      <c r="A88" s="50">
        <f t="shared" si="3"/>
        <v>5</v>
      </c>
      <c r="B88" s="422" t="s">
        <v>81</v>
      </c>
      <c r="C88" s="422"/>
      <c r="D88" s="507"/>
      <c r="E88" s="481"/>
      <c r="F88" s="2"/>
      <c r="G88" s="318"/>
    </row>
    <row r="89" spans="1:7" ht="15" customHeight="1" x14ac:dyDescent="0.25">
      <c r="A89" s="50">
        <f t="shared" si="3"/>
        <v>6</v>
      </c>
      <c r="B89" s="422" t="s">
        <v>107</v>
      </c>
      <c r="C89" s="422"/>
      <c r="D89" s="507"/>
      <c r="E89" s="481"/>
      <c r="F89" s="2"/>
      <c r="G89" s="318"/>
    </row>
    <row r="90" spans="1:7" ht="15" customHeight="1" x14ac:dyDescent="0.25">
      <c r="A90" s="50">
        <f t="shared" si="3"/>
        <v>7</v>
      </c>
      <c r="B90" s="422" t="s">
        <v>178</v>
      </c>
      <c r="C90" s="422"/>
      <c r="D90" s="507"/>
      <c r="E90" s="481"/>
      <c r="F90" s="2"/>
      <c r="G90" s="318"/>
    </row>
    <row r="91" spans="1:7" ht="15" customHeight="1" x14ac:dyDescent="0.25">
      <c r="A91" s="50">
        <f t="shared" si="3"/>
        <v>8</v>
      </c>
      <c r="B91" s="422" t="s">
        <v>177</v>
      </c>
      <c r="C91" s="422"/>
      <c r="D91" s="507"/>
      <c r="E91" s="481"/>
      <c r="F91" s="2"/>
      <c r="G91" s="318"/>
    </row>
    <row r="92" spans="1:7" ht="15" customHeight="1" x14ac:dyDescent="0.25">
      <c r="A92" s="50">
        <f t="shared" si="3"/>
        <v>9</v>
      </c>
      <c r="B92" s="507" t="s">
        <v>9</v>
      </c>
      <c r="C92" s="508"/>
      <c r="D92" s="510"/>
      <c r="E92" s="481"/>
      <c r="F92" s="2"/>
      <c r="G92" s="318"/>
    </row>
    <row r="93" spans="1:7" ht="15" customHeight="1" x14ac:dyDescent="0.25">
      <c r="A93" s="50">
        <f t="shared" si="3"/>
        <v>10</v>
      </c>
      <c r="B93" s="507" t="s">
        <v>169</v>
      </c>
      <c r="C93" s="508"/>
      <c r="D93" s="510"/>
      <c r="E93" s="481"/>
      <c r="F93" s="2"/>
      <c r="G93" s="318"/>
    </row>
    <row r="94" spans="1:7" ht="15" customHeight="1" x14ac:dyDescent="0.25">
      <c r="A94" s="50">
        <f t="shared" si="3"/>
        <v>11</v>
      </c>
      <c r="B94" s="422" t="s">
        <v>83</v>
      </c>
      <c r="C94" s="422"/>
      <c r="D94" s="507"/>
      <c r="E94" s="481"/>
      <c r="F94" s="2"/>
      <c r="G94" s="318"/>
    </row>
    <row r="95" spans="1:7" ht="15" customHeight="1" x14ac:dyDescent="0.25">
      <c r="A95" s="50">
        <f t="shared" si="3"/>
        <v>12</v>
      </c>
      <c r="B95" s="507" t="s">
        <v>217</v>
      </c>
      <c r="C95" s="508"/>
      <c r="D95" s="509"/>
      <c r="E95" s="481"/>
      <c r="F95" s="15"/>
      <c r="G95" s="318"/>
    </row>
    <row r="96" spans="1:7" ht="15" customHeight="1" x14ac:dyDescent="0.25">
      <c r="A96" s="50">
        <f t="shared" si="3"/>
        <v>13</v>
      </c>
      <c r="B96" s="507" t="s">
        <v>171</v>
      </c>
      <c r="C96" s="508"/>
      <c r="D96" s="510"/>
      <c r="E96" s="481"/>
      <c r="F96" s="2"/>
      <c r="G96" s="318"/>
    </row>
    <row r="97" spans="1:7" ht="24.75" customHeight="1" x14ac:dyDescent="0.25">
      <c r="A97" s="50">
        <f t="shared" si="3"/>
        <v>14</v>
      </c>
      <c r="B97" s="422" t="s">
        <v>166</v>
      </c>
      <c r="C97" s="422"/>
      <c r="D97" s="507"/>
      <c r="E97" s="481"/>
      <c r="F97" s="2"/>
      <c r="G97" s="318"/>
    </row>
    <row r="98" spans="1:7" ht="15" customHeight="1" x14ac:dyDescent="0.25">
      <c r="A98" s="50">
        <f t="shared" si="3"/>
        <v>15</v>
      </c>
      <c r="B98" s="432" t="s">
        <v>87</v>
      </c>
      <c r="C98" s="433"/>
      <c r="D98" s="434"/>
      <c r="E98" s="481"/>
      <c r="F98" s="2"/>
      <c r="G98" s="318"/>
    </row>
    <row r="99" spans="1:7" ht="15" customHeight="1" x14ac:dyDescent="0.25">
      <c r="A99" s="50">
        <f t="shared" si="3"/>
        <v>16</v>
      </c>
      <c r="B99" s="431" t="s">
        <v>115</v>
      </c>
      <c r="C99" s="431"/>
      <c r="D99" s="541"/>
      <c r="E99" s="481"/>
      <c r="F99" s="2"/>
      <c r="G99" s="318"/>
    </row>
    <row r="100" spans="1:7" ht="15" customHeight="1" thickBot="1" x14ac:dyDescent="0.3">
      <c r="A100" s="126">
        <f t="shared" si="3"/>
        <v>17</v>
      </c>
      <c r="B100" s="337" t="s">
        <v>159</v>
      </c>
      <c r="C100" s="338"/>
      <c r="D100" s="339"/>
      <c r="E100" s="33"/>
      <c r="F100" s="5"/>
      <c r="G100" s="32"/>
    </row>
    <row r="101" spans="1:7" ht="20.25" customHeight="1" thickBot="1" x14ac:dyDescent="0.3">
      <c r="A101" s="158" t="s">
        <v>25</v>
      </c>
      <c r="B101" s="17" t="s">
        <v>26</v>
      </c>
      <c r="C101" s="17" t="s">
        <v>172</v>
      </c>
      <c r="D101" s="22">
        <v>15</v>
      </c>
      <c r="E101" s="384" t="s">
        <v>172</v>
      </c>
      <c r="F101" s="385"/>
      <c r="G101" s="380"/>
    </row>
    <row r="102" spans="1:7" ht="15" customHeight="1" x14ac:dyDescent="0.25">
      <c r="A102" s="14">
        <v>1</v>
      </c>
      <c r="B102" s="444" t="s">
        <v>141</v>
      </c>
      <c r="C102" s="444"/>
      <c r="D102" s="552"/>
      <c r="E102" s="481" t="s">
        <v>77</v>
      </c>
      <c r="F102" s="21" t="s">
        <v>78</v>
      </c>
      <c r="G102" s="318" t="s">
        <v>79</v>
      </c>
    </row>
    <row r="103" spans="1:7" ht="15" customHeight="1" x14ac:dyDescent="0.25">
      <c r="A103" s="50">
        <f>+A102+1</f>
        <v>2</v>
      </c>
      <c r="B103" s="422" t="s">
        <v>162</v>
      </c>
      <c r="C103" s="422"/>
      <c r="D103" s="514"/>
      <c r="E103" s="481"/>
      <c r="F103" s="2"/>
      <c r="G103" s="318"/>
    </row>
    <row r="104" spans="1:7" ht="15" customHeight="1" x14ac:dyDescent="0.25">
      <c r="A104" s="50">
        <f t="shared" ref="A104:A118" si="4">+A103+1</f>
        <v>3</v>
      </c>
      <c r="B104" s="507" t="s">
        <v>173</v>
      </c>
      <c r="C104" s="508"/>
      <c r="D104" s="510"/>
      <c r="E104" s="481"/>
      <c r="F104" s="2"/>
      <c r="G104" s="318"/>
    </row>
    <row r="105" spans="1:7" ht="15" customHeight="1" x14ac:dyDescent="0.25">
      <c r="A105" s="50">
        <f t="shared" si="4"/>
        <v>4</v>
      </c>
      <c r="B105" s="422" t="s">
        <v>13</v>
      </c>
      <c r="C105" s="422"/>
      <c r="D105" s="507"/>
      <c r="E105" s="481"/>
      <c r="F105" s="2"/>
      <c r="G105" s="318"/>
    </row>
    <row r="106" spans="1:7" ht="15" customHeight="1" x14ac:dyDescent="0.25">
      <c r="A106" s="50">
        <f t="shared" si="4"/>
        <v>5</v>
      </c>
      <c r="B106" s="422" t="s">
        <v>81</v>
      </c>
      <c r="C106" s="422"/>
      <c r="D106" s="507"/>
      <c r="E106" s="481"/>
      <c r="F106" s="2"/>
      <c r="G106" s="318"/>
    </row>
    <row r="107" spans="1:7" ht="15" customHeight="1" x14ac:dyDescent="0.25">
      <c r="A107" s="50">
        <f t="shared" si="4"/>
        <v>6</v>
      </c>
      <c r="B107" s="422" t="s">
        <v>107</v>
      </c>
      <c r="C107" s="422"/>
      <c r="D107" s="507"/>
      <c r="E107" s="481"/>
      <c r="F107" s="2"/>
      <c r="G107" s="318"/>
    </row>
    <row r="108" spans="1:7" ht="15" customHeight="1" x14ac:dyDescent="0.25">
      <c r="A108" s="50">
        <f t="shared" si="4"/>
        <v>7</v>
      </c>
      <c r="B108" s="422" t="s">
        <v>174</v>
      </c>
      <c r="C108" s="422"/>
      <c r="D108" s="507"/>
      <c r="E108" s="481"/>
      <c r="F108" s="2"/>
      <c r="G108" s="318"/>
    </row>
    <row r="109" spans="1:7" ht="15" customHeight="1" x14ac:dyDescent="0.25">
      <c r="A109" s="50">
        <f t="shared" si="4"/>
        <v>8</v>
      </c>
      <c r="B109" s="422" t="s">
        <v>175</v>
      </c>
      <c r="C109" s="422"/>
      <c r="D109" s="507"/>
      <c r="E109" s="481"/>
      <c r="F109" s="2"/>
      <c r="G109" s="318"/>
    </row>
    <row r="110" spans="1:7" ht="15" customHeight="1" x14ac:dyDescent="0.25">
      <c r="A110" s="50">
        <f t="shared" si="4"/>
        <v>9</v>
      </c>
      <c r="B110" s="507" t="s">
        <v>9</v>
      </c>
      <c r="C110" s="508"/>
      <c r="D110" s="510"/>
      <c r="E110" s="481"/>
      <c r="F110" s="2"/>
      <c r="G110" s="318"/>
    </row>
    <row r="111" spans="1:7" ht="15" customHeight="1" x14ac:dyDescent="0.25">
      <c r="A111" s="50">
        <f t="shared" si="4"/>
        <v>10</v>
      </c>
      <c r="B111" s="507" t="s">
        <v>176</v>
      </c>
      <c r="C111" s="508"/>
      <c r="D111" s="510"/>
      <c r="E111" s="481"/>
      <c r="F111" s="2"/>
      <c r="G111" s="318"/>
    </row>
    <row r="112" spans="1:7" ht="15" customHeight="1" x14ac:dyDescent="0.25">
      <c r="A112" s="50">
        <f t="shared" si="4"/>
        <v>11</v>
      </c>
      <c r="B112" s="422" t="s">
        <v>83</v>
      </c>
      <c r="C112" s="422"/>
      <c r="D112" s="507"/>
      <c r="E112" s="481"/>
      <c r="F112" s="2"/>
      <c r="G112" s="318"/>
    </row>
    <row r="113" spans="1:7" ht="15" customHeight="1" x14ac:dyDescent="0.25">
      <c r="A113" s="50">
        <f t="shared" si="4"/>
        <v>12</v>
      </c>
      <c r="B113" s="507" t="s">
        <v>217</v>
      </c>
      <c r="C113" s="508"/>
      <c r="D113" s="509"/>
      <c r="E113" s="481"/>
      <c r="F113" s="15"/>
      <c r="G113" s="318"/>
    </row>
    <row r="114" spans="1:7" ht="21" customHeight="1" x14ac:dyDescent="0.25">
      <c r="A114" s="50">
        <f t="shared" si="4"/>
        <v>13</v>
      </c>
      <c r="B114" s="422" t="s">
        <v>166</v>
      </c>
      <c r="C114" s="422"/>
      <c r="D114" s="507"/>
      <c r="E114" s="481"/>
      <c r="F114" s="2"/>
      <c r="G114" s="318"/>
    </row>
    <row r="115" spans="1:7" ht="15" customHeight="1" x14ac:dyDescent="0.25">
      <c r="A115" s="50">
        <f t="shared" si="4"/>
        <v>14</v>
      </c>
      <c r="B115" s="507" t="s">
        <v>171</v>
      </c>
      <c r="C115" s="508"/>
      <c r="D115" s="510"/>
      <c r="E115" s="481"/>
      <c r="F115" s="2"/>
      <c r="G115" s="318"/>
    </row>
    <row r="116" spans="1:7" ht="15" customHeight="1" x14ac:dyDescent="0.25">
      <c r="A116" s="50">
        <f t="shared" si="4"/>
        <v>15</v>
      </c>
      <c r="B116" s="507" t="s">
        <v>87</v>
      </c>
      <c r="C116" s="508"/>
      <c r="D116" s="510"/>
      <c r="E116" s="481"/>
      <c r="F116" s="2"/>
      <c r="G116" s="318"/>
    </row>
    <row r="117" spans="1:7" ht="15" customHeight="1" x14ac:dyDescent="0.25">
      <c r="A117" s="50">
        <f t="shared" si="4"/>
        <v>16</v>
      </c>
      <c r="B117" s="507" t="s">
        <v>115</v>
      </c>
      <c r="C117" s="508"/>
      <c r="D117" s="510"/>
      <c r="E117" s="481"/>
      <c r="F117" s="2"/>
      <c r="G117" s="318"/>
    </row>
    <row r="118" spans="1:7" ht="15" customHeight="1" thickBot="1" x14ac:dyDescent="0.3">
      <c r="A118" s="50">
        <f t="shared" si="4"/>
        <v>17</v>
      </c>
      <c r="B118" s="340" t="s">
        <v>159</v>
      </c>
      <c r="C118" s="341"/>
      <c r="D118" s="342"/>
      <c r="E118" s="33"/>
      <c r="F118" s="3"/>
      <c r="G118" s="32"/>
    </row>
    <row r="119" spans="1:7" ht="20.25" customHeight="1" thickBot="1" x14ac:dyDescent="0.3">
      <c r="A119" s="158" t="s">
        <v>29</v>
      </c>
      <c r="B119" s="17" t="s">
        <v>30</v>
      </c>
      <c r="C119" s="17" t="s">
        <v>207</v>
      </c>
      <c r="D119" s="18">
        <v>33</v>
      </c>
      <c r="E119" s="384" t="s">
        <v>88</v>
      </c>
      <c r="F119" s="385"/>
      <c r="G119" s="380"/>
    </row>
    <row r="120" spans="1:7" ht="15" customHeight="1" x14ac:dyDescent="0.25">
      <c r="A120" s="14">
        <v>1</v>
      </c>
      <c r="B120" s="552" t="s">
        <v>179</v>
      </c>
      <c r="C120" s="568"/>
      <c r="D120" s="569"/>
      <c r="E120" s="481" t="s">
        <v>77</v>
      </c>
      <c r="F120" s="23" t="s">
        <v>78</v>
      </c>
      <c r="G120" s="318" t="s">
        <v>79</v>
      </c>
    </row>
    <row r="121" spans="1:7" ht="15" customHeight="1" x14ac:dyDescent="0.25">
      <c r="A121" s="50">
        <v>2</v>
      </c>
      <c r="B121" s="422" t="s">
        <v>22</v>
      </c>
      <c r="C121" s="422"/>
      <c r="D121" s="514"/>
      <c r="E121" s="481"/>
      <c r="F121" s="15"/>
      <c r="G121" s="318"/>
    </row>
    <row r="122" spans="1:7" ht="15" customHeight="1" x14ac:dyDescent="0.25">
      <c r="A122" s="50">
        <v>3</v>
      </c>
      <c r="B122" s="422" t="s">
        <v>23</v>
      </c>
      <c r="C122" s="422"/>
      <c r="D122" s="514"/>
      <c r="E122" s="481"/>
      <c r="F122" s="15"/>
      <c r="G122" s="318"/>
    </row>
    <row r="123" spans="1:7" ht="15" customHeight="1" x14ac:dyDescent="0.25">
      <c r="A123" s="50">
        <v>4</v>
      </c>
      <c r="B123" s="422" t="s">
        <v>180</v>
      </c>
      <c r="C123" s="422"/>
      <c r="D123" s="514"/>
      <c r="E123" s="481"/>
      <c r="F123" s="15"/>
      <c r="G123" s="318"/>
    </row>
    <row r="124" spans="1:7" ht="15" customHeight="1" x14ac:dyDescent="0.25">
      <c r="A124" s="50">
        <v>5</v>
      </c>
      <c r="B124" s="422" t="s">
        <v>89</v>
      </c>
      <c r="C124" s="422"/>
      <c r="D124" s="514"/>
      <c r="E124" s="481"/>
      <c r="F124" s="15"/>
      <c r="G124" s="318"/>
    </row>
    <row r="125" spans="1:7" ht="15" customHeight="1" x14ac:dyDescent="0.25">
      <c r="A125" s="50">
        <v>6</v>
      </c>
      <c r="B125" s="422" t="s">
        <v>24</v>
      </c>
      <c r="C125" s="422"/>
      <c r="D125" s="514"/>
      <c r="E125" s="481"/>
      <c r="F125" s="15"/>
      <c r="G125" s="318"/>
    </row>
    <row r="126" spans="1:7" ht="15" customHeight="1" x14ac:dyDescent="0.25">
      <c r="A126" s="50">
        <v>7</v>
      </c>
      <c r="B126" s="422" t="s">
        <v>90</v>
      </c>
      <c r="C126" s="422"/>
      <c r="D126" s="514"/>
      <c r="E126" s="481"/>
      <c r="F126" s="15"/>
      <c r="G126" s="318"/>
    </row>
    <row r="127" spans="1:7" ht="15" customHeight="1" x14ac:dyDescent="0.25">
      <c r="A127" s="50">
        <v>8</v>
      </c>
      <c r="B127" s="507" t="s">
        <v>114</v>
      </c>
      <c r="C127" s="508"/>
      <c r="D127" s="510"/>
      <c r="E127" s="481"/>
      <c r="F127" s="15"/>
      <c r="G127" s="318"/>
    </row>
    <row r="128" spans="1:7" ht="15" customHeight="1" thickBot="1" x14ac:dyDescent="0.3">
      <c r="A128" s="125">
        <f t="shared" ref="A128" si="5">+A127+1</f>
        <v>9</v>
      </c>
      <c r="B128" s="337" t="s">
        <v>219</v>
      </c>
      <c r="C128" s="338"/>
      <c r="D128" s="339"/>
      <c r="E128" s="481"/>
      <c r="F128" s="24"/>
      <c r="G128" s="318"/>
    </row>
    <row r="129" spans="1:7" ht="18" customHeight="1" thickBot="1" x14ac:dyDescent="0.3">
      <c r="A129" s="158" t="s">
        <v>34</v>
      </c>
      <c r="B129" s="17" t="s">
        <v>35</v>
      </c>
      <c r="C129" s="17" t="s">
        <v>116</v>
      </c>
      <c r="D129" s="18">
        <v>2</v>
      </c>
      <c r="E129" s="384" t="s">
        <v>116</v>
      </c>
      <c r="F129" s="385"/>
      <c r="G129" s="380"/>
    </row>
    <row r="130" spans="1:7" ht="15" customHeight="1" x14ac:dyDescent="0.25">
      <c r="A130" s="14">
        <v>1</v>
      </c>
      <c r="B130" s="570" t="s">
        <v>27</v>
      </c>
      <c r="C130" s="570"/>
      <c r="D130" s="571"/>
      <c r="E130" s="481" t="s">
        <v>77</v>
      </c>
      <c r="F130" s="21" t="s">
        <v>78</v>
      </c>
      <c r="G130" s="318" t="s">
        <v>79</v>
      </c>
    </row>
    <row r="131" spans="1:7" ht="15" customHeight="1" x14ac:dyDescent="0.25">
      <c r="A131" s="50">
        <v>2</v>
      </c>
      <c r="B131" s="422" t="s">
        <v>28</v>
      </c>
      <c r="C131" s="422"/>
      <c r="D131" s="514"/>
      <c r="E131" s="481"/>
      <c r="F131" s="2"/>
      <c r="G131" s="318"/>
    </row>
    <row r="132" spans="1:7" ht="15" customHeight="1" x14ac:dyDescent="0.25">
      <c r="A132" s="50">
        <v>3</v>
      </c>
      <c r="B132" s="422" t="s">
        <v>181</v>
      </c>
      <c r="C132" s="422"/>
      <c r="D132" s="514"/>
      <c r="E132" s="481"/>
      <c r="F132" s="2"/>
      <c r="G132" s="318"/>
    </row>
    <row r="133" spans="1:7" ht="15" customHeight="1" x14ac:dyDescent="0.25">
      <c r="A133" s="50">
        <v>4</v>
      </c>
      <c r="B133" s="422" t="s">
        <v>23</v>
      </c>
      <c r="C133" s="422"/>
      <c r="D133" s="514"/>
      <c r="E133" s="481"/>
      <c r="F133" s="2"/>
      <c r="G133" s="318"/>
    </row>
    <row r="134" spans="1:7" ht="15" customHeight="1" x14ac:dyDescent="0.25">
      <c r="A134" s="50">
        <v>5</v>
      </c>
      <c r="B134" s="422" t="s">
        <v>182</v>
      </c>
      <c r="C134" s="422"/>
      <c r="D134" s="514"/>
      <c r="E134" s="481"/>
      <c r="F134" s="2"/>
      <c r="G134" s="318"/>
    </row>
    <row r="135" spans="1:7" ht="15" customHeight="1" x14ac:dyDescent="0.25">
      <c r="A135" s="50">
        <v>6</v>
      </c>
      <c r="B135" s="422" t="s">
        <v>183</v>
      </c>
      <c r="C135" s="422"/>
      <c r="D135" s="514"/>
      <c r="E135" s="481"/>
      <c r="F135" s="2"/>
      <c r="G135" s="318"/>
    </row>
    <row r="136" spans="1:7" ht="15" customHeight="1" x14ac:dyDescent="0.25">
      <c r="A136" s="50">
        <v>7</v>
      </c>
      <c r="B136" s="422" t="s">
        <v>117</v>
      </c>
      <c r="C136" s="422"/>
      <c r="D136" s="514"/>
      <c r="E136" s="481"/>
      <c r="F136" s="2"/>
      <c r="G136" s="318"/>
    </row>
    <row r="137" spans="1:7" ht="15" customHeight="1" x14ac:dyDescent="0.25">
      <c r="A137" s="50">
        <v>8</v>
      </c>
      <c r="B137" s="422" t="s">
        <v>24</v>
      </c>
      <c r="C137" s="422"/>
      <c r="D137" s="514"/>
      <c r="E137" s="481"/>
      <c r="F137" s="2"/>
      <c r="G137" s="318"/>
    </row>
    <row r="138" spans="1:7" ht="15" customHeight="1" x14ac:dyDescent="0.25">
      <c r="A138" s="50">
        <v>9</v>
      </c>
      <c r="B138" s="422" t="s">
        <v>90</v>
      </c>
      <c r="C138" s="422"/>
      <c r="D138" s="514"/>
      <c r="E138" s="481"/>
      <c r="F138" s="2"/>
      <c r="G138" s="318"/>
    </row>
    <row r="139" spans="1:7" ht="15" customHeight="1" x14ac:dyDescent="0.25">
      <c r="A139" s="50">
        <v>10</v>
      </c>
      <c r="B139" s="507" t="s">
        <v>115</v>
      </c>
      <c r="C139" s="508"/>
      <c r="D139" s="510"/>
      <c r="E139" s="481"/>
      <c r="F139" s="2"/>
      <c r="G139" s="318"/>
    </row>
    <row r="140" spans="1:7" ht="15" customHeight="1" thickBot="1" x14ac:dyDescent="0.3">
      <c r="A140" s="125">
        <f t="shared" ref="A140" si="6">+A139+1</f>
        <v>11</v>
      </c>
      <c r="B140" s="337" t="s">
        <v>219</v>
      </c>
      <c r="C140" s="338"/>
      <c r="D140" s="339"/>
      <c r="E140" s="481"/>
      <c r="F140" s="72"/>
      <c r="G140" s="318"/>
    </row>
    <row r="141" spans="1:7" ht="18" customHeight="1" thickBot="1" x14ac:dyDescent="0.3">
      <c r="A141" s="158" t="s">
        <v>39</v>
      </c>
      <c r="B141" s="17" t="s">
        <v>40</v>
      </c>
      <c r="C141" s="17" t="s">
        <v>31</v>
      </c>
      <c r="D141" s="18">
        <v>2</v>
      </c>
      <c r="E141" s="384" t="s">
        <v>31</v>
      </c>
      <c r="F141" s="385"/>
      <c r="G141" s="380"/>
    </row>
    <row r="142" spans="1:7" ht="15" customHeight="1" x14ac:dyDescent="0.25">
      <c r="A142" s="14">
        <v>1</v>
      </c>
      <c r="B142" s="570" t="s">
        <v>8</v>
      </c>
      <c r="C142" s="570"/>
      <c r="D142" s="571"/>
      <c r="E142" s="391" t="s">
        <v>77</v>
      </c>
      <c r="F142" s="21" t="s">
        <v>78</v>
      </c>
      <c r="G142" s="482" t="s">
        <v>79</v>
      </c>
    </row>
    <row r="143" spans="1:7" ht="15" customHeight="1" x14ac:dyDescent="0.25">
      <c r="A143" s="50">
        <f>+A142+1</f>
        <v>2</v>
      </c>
      <c r="B143" s="422" t="s">
        <v>32</v>
      </c>
      <c r="C143" s="422"/>
      <c r="D143" s="514"/>
      <c r="E143" s="407"/>
      <c r="F143" s="2"/>
      <c r="G143" s="448"/>
    </row>
    <row r="144" spans="1:7" ht="15" customHeight="1" x14ac:dyDescent="0.25">
      <c r="A144" s="50">
        <f t="shared" ref="A144:A153" si="7">+A143+1</f>
        <v>3</v>
      </c>
      <c r="B144" s="422" t="s">
        <v>186</v>
      </c>
      <c r="C144" s="422"/>
      <c r="D144" s="507"/>
      <c r="E144" s="407"/>
      <c r="F144" s="2"/>
      <c r="G144" s="448"/>
    </row>
    <row r="145" spans="1:7" ht="15" customHeight="1" x14ac:dyDescent="0.25">
      <c r="A145" s="50">
        <f t="shared" si="7"/>
        <v>4</v>
      </c>
      <c r="B145" s="422" t="s">
        <v>184</v>
      </c>
      <c r="C145" s="422"/>
      <c r="D145" s="514"/>
      <c r="E145" s="407"/>
      <c r="F145" s="2"/>
      <c r="G145" s="448"/>
    </row>
    <row r="146" spans="1:7" ht="15" customHeight="1" x14ac:dyDescent="0.25">
      <c r="A146" s="50">
        <f t="shared" si="7"/>
        <v>5</v>
      </c>
      <c r="B146" s="507" t="s">
        <v>217</v>
      </c>
      <c r="C146" s="508"/>
      <c r="D146" s="509"/>
      <c r="E146" s="407"/>
      <c r="F146" s="15"/>
      <c r="G146" s="448"/>
    </row>
    <row r="147" spans="1:7" ht="15" customHeight="1" x14ac:dyDescent="0.25">
      <c r="A147" s="50">
        <f t="shared" si="7"/>
        <v>6</v>
      </c>
      <c r="B147" s="422" t="s">
        <v>185</v>
      </c>
      <c r="C147" s="422"/>
      <c r="D147" s="514"/>
      <c r="E147" s="407"/>
      <c r="F147" s="2"/>
      <c r="G147" s="448"/>
    </row>
    <row r="148" spans="1:7" ht="15" customHeight="1" x14ac:dyDescent="0.25">
      <c r="A148" s="50">
        <f t="shared" si="7"/>
        <v>7</v>
      </c>
      <c r="B148" s="422" t="s">
        <v>33</v>
      </c>
      <c r="C148" s="422"/>
      <c r="D148" s="514"/>
      <c r="E148" s="407"/>
      <c r="F148" s="2"/>
      <c r="G148" s="448"/>
    </row>
    <row r="149" spans="1:7" ht="15" customHeight="1" x14ac:dyDescent="0.25">
      <c r="A149" s="50">
        <v>8</v>
      </c>
      <c r="B149" s="422" t="s">
        <v>24</v>
      </c>
      <c r="C149" s="422"/>
      <c r="D149" s="514"/>
      <c r="E149" s="407"/>
      <c r="F149" s="2"/>
      <c r="G149" s="448"/>
    </row>
    <row r="150" spans="1:7" ht="15" customHeight="1" x14ac:dyDescent="0.25">
      <c r="A150" s="50">
        <f>+A148+1</f>
        <v>8</v>
      </c>
      <c r="B150" s="422" t="s">
        <v>277</v>
      </c>
      <c r="C150" s="422"/>
      <c r="D150" s="514"/>
      <c r="E150" s="407"/>
      <c r="F150" s="2"/>
      <c r="G150" s="448"/>
    </row>
    <row r="151" spans="1:7" ht="15" customHeight="1" x14ac:dyDescent="0.25">
      <c r="A151" s="50">
        <f t="shared" si="7"/>
        <v>9</v>
      </c>
      <c r="B151" s="572" t="s">
        <v>16</v>
      </c>
      <c r="C151" s="572"/>
      <c r="D151" s="573"/>
      <c r="E151" s="407"/>
      <c r="F151" s="2"/>
      <c r="G151" s="448"/>
    </row>
    <row r="152" spans="1:7" ht="15" customHeight="1" x14ac:dyDescent="0.25">
      <c r="A152" s="50">
        <f t="shared" si="7"/>
        <v>10</v>
      </c>
      <c r="B152" s="432" t="s">
        <v>115</v>
      </c>
      <c r="C152" s="433"/>
      <c r="D152" s="434"/>
      <c r="E152" s="407"/>
      <c r="F152" s="2"/>
      <c r="G152" s="448"/>
    </row>
    <row r="153" spans="1:7" ht="15" customHeight="1" thickBot="1" x14ac:dyDescent="0.3">
      <c r="A153" s="126">
        <f t="shared" si="7"/>
        <v>11</v>
      </c>
      <c r="B153" s="337" t="s">
        <v>219</v>
      </c>
      <c r="C153" s="338"/>
      <c r="D153" s="339"/>
      <c r="E153" s="407"/>
      <c r="F153" s="5"/>
      <c r="G153" s="448"/>
    </row>
    <row r="154" spans="1:7" ht="20.25" customHeight="1" thickBot="1" x14ac:dyDescent="0.3">
      <c r="A154" s="158" t="s">
        <v>110</v>
      </c>
      <c r="B154" s="17" t="s">
        <v>111</v>
      </c>
      <c r="C154" s="17" t="s">
        <v>36</v>
      </c>
      <c r="D154" s="18">
        <v>1</v>
      </c>
      <c r="E154" s="384" t="s">
        <v>36</v>
      </c>
      <c r="F154" s="385"/>
      <c r="G154" s="380"/>
    </row>
    <row r="155" spans="1:7" ht="15" customHeight="1" x14ac:dyDescent="0.25">
      <c r="A155" s="14">
        <v>1</v>
      </c>
      <c r="B155" s="444" t="s">
        <v>37</v>
      </c>
      <c r="C155" s="444"/>
      <c r="D155" s="563"/>
      <c r="E155" s="480" t="s">
        <v>77</v>
      </c>
      <c r="F155" s="21" t="s">
        <v>78</v>
      </c>
      <c r="G155" s="317" t="s">
        <v>79</v>
      </c>
    </row>
    <row r="156" spans="1:7" ht="15" customHeight="1" x14ac:dyDescent="0.25">
      <c r="A156" s="50">
        <f>+A155+1</f>
        <v>2</v>
      </c>
      <c r="B156" s="422" t="s">
        <v>187</v>
      </c>
      <c r="C156" s="422"/>
      <c r="D156" s="514"/>
      <c r="E156" s="481"/>
      <c r="F156" s="2"/>
      <c r="G156" s="318"/>
    </row>
    <row r="157" spans="1:7" ht="15" customHeight="1" x14ac:dyDescent="0.25">
      <c r="A157" s="50">
        <f t="shared" ref="A157:A164" si="8">+A156+1</f>
        <v>3</v>
      </c>
      <c r="B157" s="422" t="s">
        <v>188</v>
      </c>
      <c r="C157" s="422"/>
      <c r="D157" s="514"/>
      <c r="E157" s="481"/>
      <c r="F157" s="2"/>
      <c r="G157" s="318"/>
    </row>
    <row r="158" spans="1:7" ht="15" customHeight="1" x14ac:dyDescent="0.25">
      <c r="A158" s="50">
        <f t="shared" si="8"/>
        <v>4</v>
      </c>
      <c r="B158" s="422" t="s">
        <v>38</v>
      </c>
      <c r="C158" s="422"/>
      <c r="D158" s="514"/>
      <c r="E158" s="481"/>
      <c r="F158" s="2"/>
      <c r="G158" s="318"/>
    </row>
    <row r="159" spans="1:7" ht="15" customHeight="1" x14ac:dyDescent="0.25">
      <c r="A159" s="50">
        <f t="shared" si="8"/>
        <v>5</v>
      </c>
      <c r="B159" s="422" t="s">
        <v>43</v>
      </c>
      <c r="C159" s="422"/>
      <c r="D159" s="514"/>
      <c r="E159" s="481"/>
      <c r="F159" s="2"/>
      <c r="G159" s="318"/>
    </row>
    <row r="160" spans="1:7" ht="15" customHeight="1" x14ac:dyDescent="0.25">
      <c r="A160" s="50">
        <f t="shared" si="8"/>
        <v>6</v>
      </c>
      <c r="B160" s="422" t="s">
        <v>24</v>
      </c>
      <c r="C160" s="422"/>
      <c r="D160" s="514"/>
      <c r="E160" s="481"/>
      <c r="F160" s="2"/>
      <c r="G160" s="318"/>
    </row>
    <row r="161" spans="1:7" ht="15" customHeight="1" x14ac:dyDescent="0.25">
      <c r="A161" s="50">
        <f t="shared" si="8"/>
        <v>7</v>
      </c>
      <c r="B161" s="422" t="s">
        <v>277</v>
      </c>
      <c r="C161" s="422"/>
      <c r="D161" s="514"/>
      <c r="E161" s="481"/>
      <c r="F161" s="2"/>
      <c r="G161" s="318"/>
    </row>
    <row r="162" spans="1:7" ht="15" customHeight="1" x14ac:dyDescent="0.25">
      <c r="A162" s="50">
        <f t="shared" si="8"/>
        <v>8</v>
      </c>
      <c r="B162" s="422" t="s">
        <v>16</v>
      </c>
      <c r="C162" s="422"/>
      <c r="D162" s="514"/>
      <c r="E162" s="481"/>
      <c r="F162" s="2"/>
      <c r="G162" s="318"/>
    </row>
    <row r="163" spans="1:7" ht="15" customHeight="1" x14ac:dyDescent="0.25">
      <c r="A163" s="50">
        <f t="shared" si="8"/>
        <v>9</v>
      </c>
      <c r="B163" s="507" t="s">
        <v>114</v>
      </c>
      <c r="C163" s="508"/>
      <c r="D163" s="510"/>
      <c r="E163" s="481"/>
      <c r="F163" s="2"/>
      <c r="G163" s="318"/>
    </row>
    <row r="164" spans="1:7" ht="15" customHeight="1" thickBot="1" x14ac:dyDescent="0.3">
      <c r="A164" s="126">
        <f t="shared" si="8"/>
        <v>10</v>
      </c>
      <c r="B164" s="337" t="s">
        <v>219</v>
      </c>
      <c r="C164" s="338"/>
      <c r="D164" s="339"/>
      <c r="E164" s="481"/>
      <c r="F164" s="72"/>
      <c r="G164" s="318"/>
    </row>
    <row r="165" spans="1:7" ht="20.25" customHeight="1" thickBot="1" x14ac:dyDescent="0.3">
      <c r="A165" s="158" t="s">
        <v>112</v>
      </c>
      <c r="B165" s="17" t="s">
        <v>113</v>
      </c>
      <c r="C165" s="17" t="s">
        <v>41</v>
      </c>
      <c r="D165" s="18">
        <v>1</v>
      </c>
      <c r="E165" s="384" t="s">
        <v>41</v>
      </c>
      <c r="F165" s="385"/>
      <c r="G165" s="380"/>
    </row>
    <row r="166" spans="1:7" ht="15" customHeight="1" x14ac:dyDescent="0.25">
      <c r="A166" s="14">
        <v>1</v>
      </c>
      <c r="B166" s="444" t="s">
        <v>42</v>
      </c>
      <c r="C166" s="444"/>
      <c r="D166" s="563"/>
      <c r="E166" s="480" t="s">
        <v>77</v>
      </c>
      <c r="F166" s="21" t="s">
        <v>78</v>
      </c>
      <c r="G166" s="317" t="s">
        <v>79</v>
      </c>
    </row>
    <row r="167" spans="1:7" ht="15" customHeight="1" x14ac:dyDescent="0.25">
      <c r="A167" s="50">
        <f>+A166+1</f>
        <v>2</v>
      </c>
      <c r="B167" s="507" t="s">
        <v>187</v>
      </c>
      <c r="C167" s="508"/>
      <c r="D167" s="510"/>
      <c r="E167" s="481"/>
      <c r="F167" s="2"/>
      <c r="G167" s="318"/>
    </row>
    <row r="168" spans="1:7" ht="15" customHeight="1" x14ac:dyDescent="0.25">
      <c r="A168" s="50">
        <f t="shared" ref="A168:A175" si="9">+A167+1</f>
        <v>3</v>
      </c>
      <c r="B168" s="422" t="s">
        <v>189</v>
      </c>
      <c r="C168" s="422"/>
      <c r="D168" s="514"/>
      <c r="E168" s="481"/>
      <c r="F168" s="2"/>
      <c r="G168" s="318"/>
    </row>
    <row r="169" spans="1:7" ht="15" customHeight="1" x14ac:dyDescent="0.25">
      <c r="A169" s="50">
        <f t="shared" si="9"/>
        <v>4</v>
      </c>
      <c r="B169" s="422" t="s">
        <v>38</v>
      </c>
      <c r="C169" s="422"/>
      <c r="D169" s="514"/>
      <c r="E169" s="481"/>
      <c r="F169" s="2"/>
      <c r="G169" s="318"/>
    </row>
    <row r="170" spans="1:7" ht="15" customHeight="1" x14ac:dyDescent="0.25">
      <c r="A170" s="50">
        <f t="shared" si="9"/>
        <v>5</v>
      </c>
      <c r="B170" s="422" t="s">
        <v>43</v>
      </c>
      <c r="C170" s="422"/>
      <c r="D170" s="514"/>
      <c r="E170" s="481"/>
      <c r="F170" s="2"/>
      <c r="G170" s="318"/>
    </row>
    <row r="171" spans="1:7" ht="15" customHeight="1" x14ac:dyDescent="0.25">
      <c r="A171" s="50">
        <f t="shared" si="9"/>
        <v>6</v>
      </c>
      <c r="B171" s="422" t="s">
        <v>24</v>
      </c>
      <c r="C171" s="422"/>
      <c r="D171" s="514"/>
      <c r="E171" s="481"/>
      <c r="F171" s="2"/>
      <c r="G171" s="318"/>
    </row>
    <row r="172" spans="1:7" ht="15" customHeight="1" x14ac:dyDescent="0.25">
      <c r="A172" s="50">
        <f t="shared" si="9"/>
        <v>7</v>
      </c>
      <c r="B172" s="422" t="s">
        <v>277</v>
      </c>
      <c r="C172" s="422"/>
      <c r="D172" s="514"/>
      <c r="E172" s="481"/>
      <c r="F172" s="2"/>
      <c r="G172" s="318"/>
    </row>
    <row r="173" spans="1:7" ht="15" customHeight="1" x14ac:dyDescent="0.25">
      <c r="A173" s="50">
        <f t="shared" si="9"/>
        <v>8</v>
      </c>
      <c r="B173" s="422" t="s">
        <v>16</v>
      </c>
      <c r="C173" s="422"/>
      <c r="D173" s="514"/>
      <c r="E173" s="481"/>
      <c r="F173" s="2"/>
      <c r="G173" s="318"/>
    </row>
    <row r="174" spans="1:7" ht="15" customHeight="1" x14ac:dyDescent="0.25">
      <c r="A174" s="50">
        <f t="shared" si="9"/>
        <v>9</v>
      </c>
      <c r="B174" s="507" t="s">
        <v>114</v>
      </c>
      <c r="C174" s="508"/>
      <c r="D174" s="510"/>
      <c r="E174" s="481"/>
      <c r="F174" s="2"/>
      <c r="G174" s="318"/>
    </row>
    <row r="175" spans="1:7" ht="15" customHeight="1" thickBot="1" x14ac:dyDescent="0.3">
      <c r="A175" s="126">
        <f t="shared" si="9"/>
        <v>10</v>
      </c>
      <c r="B175" s="337" t="s">
        <v>219</v>
      </c>
      <c r="C175" s="338"/>
      <c r="D175" s="339"/>
      <c r="E175" s="481"/>
      <c r="F175" s="72"/>
      <c r="G175" s="318"/>
    </row>
    <row r="176" spans="1:7" ht="20.25" customHeight="1" thickBot="1" x14ac:dyDescent="0.3">
      <c r="A176" s="158" t="s">
        <v>127</v>
      </c>
      <c r="B176" s="17" t="s">
        <v>45</v>
      </c>
      <c r="C176" s="17" t="s">
        <v>301</v>
      </c>
      <c r="D176" s="18">
        <v>3</v>
      </c>
      <c r="E176" s="384" t="s">
        <v>208</v>
      </c>
      <c r="F176" s="385"/>
      <c r="G176" s="380"/>
    </row>
    <row r="177" spans="1:7" ht="15" customHeight="1" x14ac:dyDescent="0.25">
      <c r="A177" s="14">
        <v>1</v>
      </c>
      <c r="B177" s="552" t="s">
        <v>192</v>
      </c>
      <c r="C177" s="568"/>
      <c r="D177" s="569"/>
      <c r="E177" s="480" t="s">
        <v>77</v>
      </c>
      <c r="F177" s="21" t="s">
        <v>78</v>
      </c>
      <c r="G177" s="317" t="s">
        <v>79</v>
      </c>
    </row>
    <row r="178" spans="1:7" ht="15" customHeight="1" x14ac:dyDescent="0.25">
      <c r="A178" s="50">
        <f>+A177+1</f>
        <v>2</v>
      </c>
      <c r="B178" s="422" t="s">
        <v>195</v>
      </c>
      <c r="C178" s="422"/>
      <c r="D178" s="514"/>
      <c r="E178" s="481"/>
      <c r="F178" s="2"/>
      <c r="G178" s="318"/>
    </row>
    <row r="179" spans="1:7" ht="15" customHeight="1" x14ac:dyDescent="0.25">
      <c r="A179" s="50">
        <f t="shared" ref="A179:A187" si="10">+A178+1</f>
        <v>3</v>
      </c>
      <c r="B179" s="422" t="s">
        <v>193</v>
      </c>
      <c r="C179" s="422"/>
      <c r="D179" s="514"/>
      <c r="E179" s="481"/>
      <c r="F179" s="2"/>
      <c r="G179" s="318"/>
    </row>
    <row r="180" spans="1:7" ht="15" customHeight="1" x14ac:dyDescent="0.25">
      <c r="A180" s="50">
        <f t="shared" si="10"/>
        <v>4</v>
      </c>
      <c r="B180" s="422" t="s">
        <v>23</v>
      </c>
      <c r="C180" s="422"/>
      <c r="D180" s="514"/>
      <c r="E180" s="481"/>
      <c r="F180" s="2"/>
      <c r="G180" s="318"/>
    </row>
    <row r="181" spans="1:7" ht="15" customHeight="1" x14ac:dyDescent="0.25">
      <c r="A181" s="50">
        <f t="shared" si="10"/>
        <v>5</v>
      </c>
      <c r="B181" s="422" t="s">
        <v>194</v>
      </c>
      <c r="C181" s="422"/>
      <c r="D181" s="514"/>
      <c r="E181" s="481"/>
      <c r="F181" s="2"/>
      <c r="G181" s="318"/>
    </row>
    <row r="182" spans="1:7" ht="15" customHeight="1" x14ac:dyDescent="0.25">
      <c r="A182" s="50">
        <f t="shared" si="10"/>
        <v>6</v>
      </c>
      <c r="B182" s="422" t="s">
        <v>196</v>
      </c>
      <c r="C182" s="422"/>
      <c r="D182" s="514"/>
      <c r="E182" s="481"/>
      <c r="F182" s="2"/>
      <c r="G182" s="318"/>
    </row>
    <row r="183" spans="1:7" ht="15" customHeight="1" x14ac:dyDescent="0.25">
      <c r="A183" s="50">
        <f t="shared" si="10"/>
        <v>7</v>
      </c>
      <c r="B183" s="422" t="s">
        <v>24</v>
      </c>
      <c r="C183" s="422"/>
      <c r="D183" s="514"/>
      <c r="E183" s="481"/>
      <c r="F183" s="2"/>
      <c r="G183" s="318"/>
    </row>
    <row r="184" spans="1:7" ht="15" customHeight="1" x14ac:dyDescent="0.25">
      <c r="A184" s="50">
        <f t="shared" si="10"/>
        <v>8</v>
      </c>
      <c r="B184" s="422" t="s">
        <v>277</v>
      </c>
      <c r="C184" s="422"/>
      <c r="D184" s="514"/>
      <c r="E184" s="481"/>
      <c r="F184" s="2"/>
      <c r="G184" s="318"/>
    </row>
    <row r="185" spans="1:7" ht="15" customHeight="1" x14ac:dyDescent="0.25">
      <c r="A185" s="50">
        <f t="shared" si="10"/>
        <v>9</v>
      </c>
      <c r="B185" s="422" t="s">
        <v>90</v>
      </c>
      <c r="C185" s="422"/>
      <c r="D185" s="514"/>
      <c r="E185" s="481"/>
      <c r="F185" s="2"/>
      <c r="G185" s="318"/>
    </row>
    <row r="186" spans="1:7" ht="15" customHeight="1" x14ac:dyDescent="0.25">
      <c r="A186" s="50">
        <f t="shared" si="10"/>
        <v>10</v>
      </c>
      <c r="B186" s="507" t="s">
        <v>114</v>
      </c>
      <c r="C186" s="508"/>
      <c r="D186" s="510"/>
      <c r="E186" s="481"/>
      <c r="F186" s="2"/>
      <c r="G186" s="318"/>
    </row>
    <row r="187" spans="1:7" ht="15" customHeight="1" thickBot="1" x14ac:dyDescent="0.3">
      <c r="A187" s="50">
        <f t="shared" si="10"/>
        <v>11</v>
      </c>
      <c r="B187" s="337" t="s">
        <v>219</v>
      </c>
      <c r="C187" s="338"/>
      <c r="D187" s="339"/>
      <c r="E187" s="481"/>
      <c r="F187" s="72"/>
      <c r="G187" s="318"/>
    </row>
    <row r="188" spans="1:7" ht="20.25" customHeight="1" thickBot="1" x14ac:dyDescent="0.3">
      <c r="A188" s="158" t="s">
        <v>190</v>
      </c>
      <c r="B188" s="17" t="s">
        <v>128</v>
      </c>
      <c r="C188" s="17" t="s">
        <v>191</v>
      </c>
      <c r="D188" s="18">
        <v>4</v>
      </c>
      <c r="E188" s="384" t="s">
        <v>191</v>
      </c>
      <c r="F188" s="385"/>
      <c r="G188" s="380"/>
    </row>
    <row r="189" spans="1:7" ht="15" customHeight="1" x14ac:dyDescent="0.25">
      <c r="A189" s="14">
        <v>1</v>
      </c>
      <c r="B189" s="552" t="s">
        <v>210</v>
      </c>
      <c r="C189" s="568"/>
      <c r="D189" s="569"/>
      <c r="E189" s="481" t="s">
        <v>77</v>
      </c>
      <c r="F189" s="21" t="s">
        <v>78</v>
      </c>
      <c r="G189" s="318" t="s">
        <v>79</v>
      </c>
    </row>
    <row r="190" spans="1:7" ht="15" customHeight="1" x14ac:dyDescent="0.25">
      <c r="A190" s="50">
        <f>+A189+1</f>
        <v>2</v>
      </c>
      <c r="B190" s="422" t="s">
        <v>197</v>
      </c>
      <c r="C190" s="422"/>
      <c r="D190" s="514"/>
      <c r="E190" s="481"/>
      <c r="F190" s="2"/>
      <c r="G190" s="318"/>
    </row>
    <row r="191" spans="1:7" ht="15" customHeight="1" x14ac:dyDescent="0.25">
      <c r="A191" s="50">
        <f t="shared" ref="A191:A199" si="11">+A190+1</f>
        <v>3</v>
      </c>
      <c r="B191" s="422" t="s">
        <v>212</v>
      </c>
      <c r="C191" s="422"/>
      <c r="D191" s="514"/>
      <c r="E191" s="481"/>
      <c r="F191" s="2"/>
      <c r="G191" s="318"/>
    </row>
    <row r="192" spans="1:7" ht="15" customHeight="1" x14ac:dyDescent="0.25">
      <c r="A192" s="50">
        <f t="shared" si="11"/>
        <v>4</v>
      </c>
      <c r="B192" s="422" t="s">
        <v>23</v>
      </c>
      <c r="C192" s="422"/>
      <c r="D192" s="514"/>
      <c r="E192" s="481"/>
      <c r="F192" s="2"/>
      <c r="G192" s="318"/>
    </row>
    <row r="193" spans="1:7" ht="15" customHeight="1" x14ac:dyDescent="0.25">
      <c r="A193" s="50">
        <f t="shared" si="11"/>
        <v>5</v>
      </c>
      <c r="B193" s="422" t="s">
        <v>211</v>
      </c>
      <c r="C193" s="422"/>
      <c r="D193" s="514"/>
      <c r="E193" s="481"/>
      <c r="F193" s="2"/>
      <c r="G193" s="318"/>
    </row>
    <row r="194" spans="1:7" ht="15" customHeight="1" x14ac:dyDescent="0.25">
      <c r="A194" s="50">
        <f t="shared" si="11"/>
        <v>6</v>
      </c>
      <c r="B194" s="422" t="s">
        <v>196</v>
      </c>
      <c r="C194" s="422"/>
      <c r="D194" s="514"/>
      <c r="E194" s="481"/>
      <c r="F194" s="2"/>
      <c r="G194" s="318"/>
    </row>
    <row r="195" spans="1:7" ht="15" customHeight="1" x14ac:dyDescent="0.25">
      <c r="A195" s="50">
        <f t="shared" si="11"/>
        <v>7</v>
      </c>
      <c r="B195" s="422" t="s">
        <v>24</v>
      </c>
      <c r="C195" s="422"/>
      <c r="D195" s="514"/>
      <c r="E195" s="481"/>
      <c r="F195" s="2"/>
      <c r="G195" s="318"/>
    </row>
    <row r="196" spans="1:7" ht="15" customHeight="1" x14ac:dyDescent="0.25">
      <c r="A196" s="50">
        <f t="shared" si="11"/>
        <v>8</v>
      </c>
      <c r="B196" s="422" t="s">
        <v>277</v>
      </c>
      <c r="C196" s="422"/>
      <c r="D196" s="514"/>
      <c r="E196" s="481"/>
      <c r="F196" s="2"/>
      <c r="G196" s="318"/>
    </row>
    <row r="197" spans="1:7" ht="15" customHeight="1" x14ac:dyDescent="0.25">
      <c r="A197" s="50">
        <f t="shared" si="11"/>
        <v>9</v>
      </c>
      <c r="B197" s="422" t="s">
        <v>90</v>
      </c>
      <c r="C197" s="422"/>
      <c r="D197" s="514"/>
      <c r="E197" s="481"/>
      <c r="F197" s="2"/>
      <c r="G197" s="318"/>
    </row>
    <row r="198" spans="1:7" ht="15" customHeight="1" x14ac:dyDescent="0.25">
      <c r="A198" s="50">
        <f t="shared" si="11"/>
        <v>10</v>
      </c>
      <c r="B198" s="507" t="s">
        <v>114</v>
      </c>
      <c r="C198" s="508"/>
      <c r="D198" s="510"/>
      <c r="E198" s="481"/>
      <c r="F198" s="2"/>
      <c r="G198" s="318"/>
    </row>
    <row r="199" spans="1:7" ht="15" customHeight="1" thickBot="1" x14ac:dyDescent="0.3">
      <c r="A199" s="126">
        <f t="shared" si="11"/>
        <v>11</v>
      </c>
      <c r="B199" s="337" t="s">
        <v>219</v>
      </c>
      <c r="C199" s="338"/>
      <c r="D199" s="339"/>
      <c r="E199" s="495"/>
      <c r="F199" s="16"/>
      <c r="G199" s="319"/>
    </row>
    <row r="200" spans="1:7" ht="20.25" customHeight="1" thickBot="1" x14ac:dyDescent="0.3">
      <c r="A200" s="157" t="s">
        <v>44</v>
      </c>
      <c r="B200" s="515" t="s">
        <v>91</v>
      </c>
      <c r="C200" s="515"/>
      <c r="D200" s="71">
        <f>+D201+D214</f>
        <v>12</v>
      </c>
      <c r="E200" s="516" t="s">
        <v>91</v>
      </c>
      <c r="F200" s="516"/>
      <c r="G200" s="517"/>
    </row>
    <row r="201" spans="1:7" ht="20.25" customHeight="1" thickBot="1" x14ac:dyDescent="0.3">
      <c r="A201" s="159" t="s">
        <v>435</v>
      </c>
      <c r="B201" s="25" t="s">
        <v>350</v>
      </c>
      <c r="C201" s="25" t="s">
        <v>92</v>
      </c>
      <c r="D201" s="26">
        <v>3</v>
      </c>
      <c r="E201" s="518" t="s">
        <v>92</v>
      </c>
      <c r="F201" s="519"/>
      <c r="G201" s="520"/>
    </row>
    <row r="202" spans="1:7" ht="15" customHeight="1" x14ac:dyDescent="0.25">
      <c r="A202" s="14">
        <v>1</v>
      </c>
      <c r="B202" s="521" t="s">
        <v>198</v>
      </c>
      <c r="C202" s="521"/>
      <c r="D202" s="522"/>
      <c r="E202" s="523" t="s">
        <v>77</v>
      </c>
      <c r="F202" s="21" t="s">
        <v>78</v>
      </c>
      <c r="G202" s="525" t="s">
        <v>79</v>
      </c>
    </row>
    <row r="203" spans="1:7" ht="15" customHeight="1" x14ac:dyDescent="0.25">
      <c r="A203" s="50">
        <f>+A202+1</f>
        <v>2</v>
      </c>
      <c r="B203" s="496" t="s">
        <v>199</v>
      </c>
      <c r="C203" s="496"/>
      <c r="D203" s="497"/>
      <c r="E203" s="523"/>
      <c r="F203" s="2"/>
      <c r="G203" s="525"/>
    </row>
    <row r="204" spans="1:7" ht="15" customHeight="1" x14ac:dyDescent="0.25">
      <c r="A204" s="50">
        <f t="shared" ref="A204:A213" si="12">+A203+1</f>
        <v>3</v>
      </c>
      <c r="B204" s="496" t="s">
        <v>200</v>
      </c>
      <c r="C204" s="496"/>
      <c r="D204" s="497"/>
      <c r="E204" s="523"/>
      <c r="F204" s="2"/>
      <c r="G204" s="525"/>
    </row>
    <row r="205" spans="1:7" ht="15" customHeight="1" x14ac:dyDescent="0.25">
      <c r="A205" s="50">
        <f t="shared" si="12"/>
        <v>4</v>
      </c>
      <c r="B205" s="496" t="s">
        <v>203</v>
      </c>
      <c r="C205" s="496"/>
      <c r="D205" s="497"/>
      <c r="E205" s="523"/>
      <c r="F205" s="2"/>
      <c r="G205" s="525"/>
    </row>
    <row r="206" spans="1:7" ht="15" customHeight="1" x14ac:dyDescent="0.25">
      <c r="A206" s="50">
        <f t="shared" si="12"/>
        <v>5</v>
      </c>
      <c r="B206" s="496" t="s">
        <v>93</v>
      </c>
      <c r="C206" s="496"/>
      <c r="D206" s="497"/>
      <c r="E206" s="523"/>
      <c r="F206" s="2"/>
      <c r="G206" s="525"/>
    </row>
    <row r="207" spans="1:7" ht="15" customHeight="1" x14ac:dyDescent="0.25">
      <c r="A207" s="50">
        <f t="shared" si="12"/>
        <v>6</v>
      </c>
      <c r="B207" s="496" t="s">
        <v>97</v>
      </c>
      <c r="C207" s="496"/>
      <c r="D207" s="497"/>
      <c r="E207" s="523"/>
      <c r="F207" s="2"/>
      <c r="G207" s="525"/>
    </row>
    <row r="208" spans="1:7" ht="15" customHeight="1" x14ac:dyDescent="0.25">
      <c r="A208" s="50">
        <f t="shared" si="12"/>
        <v>7</v>
      </c>
      <c r="B208" s="496" t="s">
        <v>202</v>
      </c>
      <c r="C208" s="496"/>
      <c r="D208" s="497"/>
      <c r="E208" s="523"/>
      <c r="F208" s="2"/>
      <c r="G208" s="525"/>
    </row>
    <row r="209" spans="1:7" ht="15" customHeight="1" x14ac:dyDescent="0.25">
      <c r="A209" s="50">
        <f t="shared" si="12"/>
        <v>8</v>
      </c>
      <c r="B209" s="496" t="s">
        <v>201</v>
      </c>
      <c r="C209" s="496"/>
      <c r="D209" s="497"/>
      <c r="E209" s="523"/>
      <c r="F209" s="2"/>
      <c r="G209" s="525"/>
    </row>
    <row r="210" spans="1:7" ht="15" customHeight="1" x14ac:dyDescent="0.25">
      <c r="A210" s="50">
        <f t="shared" si="12"/>
        <v>9</v>
      </c>
      <c r="B210" s="422" t="s">
        <v>82</v>
      </c>
      <c r="C210" s="422"/>
      <c r="D210" s="514"/>
      <c r="E210" s="523"/>
      <c r="F210" s="2"/>
      <c r="G210" s="525"/>
    </row>
    <row r="211" spans="1:7" ht="15" customHeight="1" x14ac:dyDescent="0.25">
      <c r="A211" s="50">
        <f t="shared" si="12"/>
        <v>10</v>
      </c>
      <c r="B211" s="496" t="s">
        <v>94</v>
      </c>
      <c r="C211" s="496"/>
      <c r="D211" s="497"/>
      <c r="E211" s="523"/>
      <c r="F211" s="2"/>
      <c r="G211" s="525"/>
    </row>
    <row r="212" spans="1:7" ht="15" customHeight="1" x14ac:dyDescent="0.25">
      <c r="A212" s="50">
        <f t="shared" si="12"/>
        <v>11</v>
      </c>
      <c r="B212" s="496" t="s">
        <v>95</v>
      </c>
      <c r="C212" s="496"/>
      <c r="D212" s="497"/>
      <c r="E212" s="523"/>
      <c r="F212" s="2"/>
      <c r="G212" s="525"/>
    </row>
    <row r="213" spans="1:7" ht="15" customHeight="1" thickBot="1" x14ac:dyDescent="0.3">
      <c r="A213" s="50">
        <f t="shared" si="12"/>
        <v>12</v>
      </c>
      <c r="B213" s="527" t="s">
        <v>115</v>
      </c>
      <c r="C213" s="528"/>
      <c r="D213" s="529"/>
      <c r="E213" s="524"/>
      <c r="F213" s="3"/>
      <c r="G213" s="526"/>
    </row>
    <row r="214" spans="1:7" ht="20.25" customHeight="1" thickBot="1" x14ac:dyDescent="0.3">
      <c r="A214" s="159" t="s">
        <v>436</v>
      </c>
      <c r="B214" s="25" t="s">
        <v>351</v>
      </c>
      <c r="C214" s="25" t="s">
        <v>96</v>
      </c>
      <c r="D214" s="18">
        <v>9</v>
      </c>
      <c r="E214" s="518" t="s">
        <v>96</v>
      </c>
      <c r="F214" s="519"/>
      <c r="G214" s="520"/>
    </row>
    <row r="215" spans="1:7" ht="15" customHeight="1" x14ac:dyDescent="0.25">
      <c r="A215" s="14">
        <v>1</v>
      </c>
      <c r="B215" s="521" t="s">
        <v>198</v>
      </c>
      <c r="C215" s="521"/>
      <c r="D215" s="522"/>
      <c r="E215" s="499" t="s">
        <v>77</v>
      </c>
      <c r="F215" s="21" t="s">
        <v>78</v>
      </c>
      <c r="G215" s="503" t="s">
        <v>79</v>
      </c>
    </row>
    <row r="216" spans="1:7" ht="15" customHeight="1" x14ac:dyDescent="0.25">
      <c r="A216" s="50">
        <f>+A215+1</f>
        <v>2</v>
      </c>
      <c r="B216" s="496" t="s">
        <v>204</v>
      </c>
      <c r="C216" s="496"/>
      <c r="D216" s="497"/>
      <c r="E216" s="500"/>
      <c r="F216" s="2"/>
      <c r="G216" s="504"/>
    </row>
    <row r="217" spans="1:7" ht="15" customHeight="1" x14ac:dyDescent="0.25">
      <c r="A217" s="50">
        <f t="shared" ref="A217:A226" si="13">+A216+1</f>
        <v>3</v>
      </c>
      <c r="B217" s="496" t="s">
        <v>206</v>
      </c>
      <c r="C217" s="496"/>
      <c r="D217" s="497"/>
      <c r="E217" s="500"/>
      <c r="F217" s="2"/>
      <c r="G217" s="504"/>
    </row>
    <row r="218" spans="1:7" ht="15" customHeight="1" x14ac:dyDescent="0.25">
      <c r="A218" s="50">
        <f t="shared" si="13"/>
        <v>4</v>
      </c>
      <c r="B218" s="496" t="s">
        <v>205</v>
      </c>
      <c r="C218" s="496"/>
      <c r="D218" s="497"/>
      <c r="E218" s="500"/>
      <c r="F218" s="2"/>
      <c r="G218" s="504"/>
    </row>
    <row r="219" spans="1:7" ht="15" customHeight="1" x14ac:dyDescent="0.25">
      <c r="A219" s="50">
        <f t="shared" si="13"/>
        <v>5</v>
      </c>
      <c r="B219" s="496" t="s">
        <v>93</v>
      </c>
      <c r="C219" s="496"/>
      <c r="D219" s="497"/>
      <c r="E219" s="500"/>
      <c r="F219" s="2"/>
      <c r="G219" s="504"/>
    </row>
    <row r="220" spans="1:7" ht="15" customHeight="1" x14ac:dyDescent="0.25">
      <c r="A220" s="50">
        <f t="shared" si="13"/>
        <v>6</v>
      </c>
      <c r="B220" s="496" t="s">
        <v>97</v>
      </c>
      <c r="C220" s="496"/>
      <c r="D220" s="497"/>
      <c r="E220" s="500"/>
      <c r="F220" s="2"/>
      <c r="G220" s="504"/>
    </row>
    <row r="221" spans="1:7" ht="15" customHeight="1" x14ac:dyDescent="0.25">
      <c r="A221" s="50">
        <f t="shared" si="13"/>
        <v>7</v>
      </c>
      <c r="B221" s="496" t="s">
        <v>202</v>
      </c>
      <c r="C221" s="496"/>
      <c r="D221" s="497"/>
      <c r="E221" s="500"/>
      <c r="F221" s="2"/>
      <c r="G221" s="504"/>
    </row>
    <row r="222" spans="1:7" ht="15" customHeight="1" x14ac:dyDescent="0.25">
      <c r="A222" s="50">
        <f t="shared" si="13"/>
        <v>8</v>
      </c>
      <c r="B222" s="496" t="s">
        <v>201</v>
      </c>
      <c r="C222" s="496"/>
      <c r="D222" s="497"/>
      <c r="E222" s="501"/>
      <c r="F222" s="5"/>
      <c r="G222" s="505"/>
    </row>
    <row r="223" spans="1:7" ht="15" customHeight="1" x14ac:dyDescent="0.25">
      <c r="A223" s="50">
        <f t="shared" si="13"/>
        <v>9</v>
      </c>
      <c r="B223" s="422" t="s">
        <v>82</v>
      </c>
      <c r="C223" s="422"/>
      <c r="D223" s="514"/>
      <c r="E223" s="501"/>
      <c r="F223" s="5"/>
      <c r="G223" s="505"/>
    </row>
    <row r="224" spans="1:7" ht="15" customHeight="1" x14ac:dyDescent="0.25">
      <c r="A224" s="50">
        <f t="shared" si="13"/>
        <v>10</v>
      </c>
      <c r="B224" s="496" t="s">
        <v>94</v>
      </c>
      <c r="C224" s="496"/>
      <c r="D224" s="497"/>
      <c r="E224" s="501"/>
      <c r="F224" s="5"/>
      <c r="G224" s="505"/>
    </row>
    <row r="225" spans="1:7" ht="15" customHeight="1" x14ac:dyDescent="0.25">
      <c r="A225" s="50">
        <f t="shared" si="13"/>
        <v>11</v>
      </c>
      <c r="B225" s="496" t="s">
        <v>95</v>
      </c>
      <c r="C225" s="496"/>
      <c r="D225" s="497"/>
      <c r="E225" s="501"/>
      <c r="F225" s="5"/>
      <c r="G225" s="505"/>
    </row>
    <row r="226" spans="1:7" ht="15" customHeight="1" thickBot="1" x14ac:dyDescent="0.3">
      <c r="A226" s="50">
        <f t="shared" si="13"/>
        <v>12</v>
      </c>
      <c r="B226" s="527" t="s">
        <v>115</v>
      </c>
      <c r="C226" s="528"/>
      <c r="D226" s="529"/>
      <c r="E226" s="502"/>
      <c r="F226" s="3"/>
      <c r="G226" s="506"/>
    </row>
    <row r="227" spans="1:7" ht="20.25" customHeight="1" thickBot="1" x14ac:dyDescent="0.3">
      <c r="A227" s="122">
        <v>2</v>
      </c>
      <c r="B227" s="426" t="s">
        <v>46</v>
      </c>
      <c r="C227" s="426"/>
      <c r="D227" s="74">
        <f>+D228+D312+D354+D363</f>
        <v>1230</v>
      </c>
      <c r="E227" s="498" t="s">
        <v>46</v>
      </c>
      <c r="F227" s="429"/>
      <c r="G227" s="430"/>
    </row>
    <row r="228" spans="1:7" ht="20.25" customHeight="1" thickBot="1" x14ac:dyDescent="0.3">
      <c r="A228" s="160" t="s">
        <v>47</v>
      </c>
      <c r="B228" s="455" t="s">
        <v>48</v>
      </c>
      <c r="C228" s="455"/>
      <c r="D228" s="75">
        <f>+D229+D253+D276</f>
        <v>1075</v>
      </c>
      <c r="E228" s="409" t="s">
        <v>48</v>
      </c>
      <c r="F228" s="410"/>
      <c r="G228" s="411"/>
    </row>
    <row r="229" spans="1:7" ht="20.25" customHeight="1" thickBot="1" x14ac:dyDescent="0.3">
      <c r="A229" s="158" t="s">
        <v>49</v>
      </c>
      <c r="B229" s="17" t="s">
        <v>352</v>
      </c>
      <c r="C229" s="17" t="s">
        <v>335</v>
      </c>
      <c r="D229" s="18">
        <v>1020</v>
      </c>
      <c r="E229" s="384" t="s">
        <v>119</v>
      </c>
      <c r="F229" s="385"/>
      <c r="G229" s="380"/>
    </row>
    <row r="230" spans="1:7" ht="34.5" customHeight="1" x14ac:dyDescent="0.25">
      <c r="A230" s="14">
        <v>1</v>
      </c>
      <c r="B230" s="444" t="s">
        <v>276</v>
      </c>
      <c r="C230" s="444"/>
      <c r="D230" s="563"/>
      <c r="E230" s="481" t="s">
        <v>77</v>
      </c>
      <c r="F230" s="21" t="s">
        <v>78</v>
      </c>
      <c r="G230" s="317" t="s">
        <v>79</v>
      </c>
    </row>
    <row r="231" spans="1:7" ht="34.5" customHeight="1" x14ac:dyDescent="0.25">
      <c r="A231" s="50">
        <f>+A230+1</f>
        <v>2</v>
      </c>
      <c r="B231" s="422" t="s">
        <v>275</v>
      </c>
      <c r="C231" s="422"/>
      <c r="D231" s="514"/>
      <c r="E231" s="481"/>
      <c r="F231" s="2"/>
      <c r="G231" s="318"/>
    </row>
    <row r="232" spans="1:7" ht="22.5" customHeight="1" x14ac:dyDescent="0.25">
      <c r="A232" s="50">
        <f t="shared" ref="A232:A252" si="14">+A231+1</f>
        <v>3</v>
      </c>
      <c r="B232" s="422" t="s">
        <v>274</v>
      </c>
      <c r="C232" s="422"/>
      <c r="D232" s="514"/>
      <c r="E232" s="481"/>
      <c r="F232" s="2"/>
      <c r="G232" s="318"/>
    </row>
    <row r="233" spans="1:7" ht="15" customHeight="1" x14ac:dyDescent="0.25">
      <c r="A233" s="50">
        <f t="shared" si="14"/>
        <v>4</v>
      </c>
      <c r="B233" s="422" t="s">
        <v>299</v>
      </c>
      <c r="C233" s="422"/>
      <c r="D233" s="514"/>
      <c r="E233" s="481"/>
      <c r="F233" s="2"/>
      <c r="G233" s="318"/>
    </row>
    <row r="234" spans="1:7" ht="15" customHeight="1" x14ac:dyDescent="0.25">
      <c r="A234" s="50">
        <f t="shared" si="14"/>
        <v>5</v>
      </c>
      <c r="B234" s="507" t="s">
        <v>231</v>
      </c>
      <c r="C234" s="508"/>
      <c r="D234" s="510"/>
      <c r="E234" s="481"/>
      <c r="F234" s="2"/>
      <c r="G234" s="318"/>
    </row>
    <row r="235" spans="1:7" ht="15" customHeight="1" x14ac:dyDescent="0.25">
      <c r="A235" s="50">
        <f t="shared" si="14"/>
        <v>6</v>
      </c>
      <c r="B235" s="422" t="s">
        <v>215</v>
      </c>
      <c r="C235" s="422"/>
      <c r="D235" s="514"/>
      <c r="E235" s="481"/>
      <c r="F235" s="2"/>
      <c r="G235" s="318"/>
    </row>
    <row r="236" spans="1:7" ht="15" customHeight="1" x14ac:dyDescent="0.25">
      <c r="A236" s="50">
        <f t="shared" si="14"/>
        <v>7</v>
      </c>
      <c r="B236" s="422" t="s">
        <v>322</v>
      </c>
      <c r="C236" s="422"/>
      <c r="D236" s="514"/>
      <c r="E236" s="481"/>
      <c r="F236" s="2"/>
      <c r="G236" s="318"/>
    </row>
    <row r="237" spans="1:7" ht="15" customHeight="1" x14ac:dyDescent="0.25">
      <c r="A237" s="50">
        <f t="shared" si="14"/>
        <v>8</v>
      </c>
      <c r="B237" s="422" t="s">
        <v>50</v>
      </c>
      <c r="C237" s="422"/>
      <c r="D237" s="514"/>
      <c r="E237" s="481"/>
      <c r="F237" s="2"/>
      <c r="G237" s="318"/>
    </row>
    <row r="238" spans="1:7" ht="22.5" customHeight="1" x14ac:dyDescent="0.25">
      <c r="A238" s="50">
        <f t="shared" si="14"/>
        <v>9</v>
      </c>
      <c r="B238" s="422" t="s">
        <v>218</v>
      </c>
      <c r="C238" s="422"/>
      <c r="D238" s="514"/>
      <c r="E238" s="481"/>
      <c r="F238" s="2"/>
      <c r="G238" s="318"/>
    </row>
    <row r="239" spans="1:7" ht="15" customHeight="1" x14ac:dyDescent="0.25">
      <c r="A239" s="50">
        <f t="shared" si="14"/>
        <v>10</v>
      </c>
      <c r="B239" s="422" t="s">
        <v>217</v>
      </c>
      <c r="C239" s="422"/>
      <c r="D239" s="514"/>
      <c r="E239" s="481"/>
      <c r="F239" s="2"/>
      <c r="G239" s="318"/>
    </row>
    <row r="240" spans="1:7" ht="22.5" customHeight="1" x14ac:dyDescent="0.25">
      <c r="A240" s="50">
        <f t="shared" si="14"/>
        <v>11</v>
      </c>
      <c r="B240" s="422" t="s">
        <v>321</v>
      </c>
      <c r="C240" s="422"/>
      <c r="D240" s="514"/>
      <c r="E240" s="481"/>
      <c r="F240" s="2"/>
      <c r="G240" s="318"/>
    </row>
    <row r="241" spans="1:7" ht="15" customHeight="1" x14ac:dyDescent="0.25">
      <c r="A241" s="50">
        <f t="shared" si="14"/>
        <v>12</v>
      </c>
      <c r="B241" s="536" t="s">
        <v>318</v>
      </c>
      <c r="C241" s="537"/>
      <c r="D241" s="538"/>
      <c r="E241" s="481"/>
      <c r="F241" s="2"/>
      <c r="G241" s="318"/>
    </row>
    <row r="242" spans="1:7" ht="15" customHeight="1" x14ac:dyDescent="0.25">
      <c r="A242" s="50">
        <f t="shared" si="14"/>
        <v>13</v>
      </c>
      <c r="B242" s="507" t="s">
        <v>216</v>
      </c>
      <c r="C242" s="508"/>
      <c r="D242" s="510"/>
      <c r="E242" s="481"/>
      <c r="F242" s="2"/>
      <c r="G242" s="318"/>
    </row>
    <row r="243" spans="1:7" ht="22.5" customHeight="1" x14ac:dyDescent="0.25">
      <c r="A243" s="50">
        <f t="shared" si="14"/>
        <v>14</v>
      </c>
      <c r="B243" s="422" t="s">
        <v>319</v>
      </c>
      <c r="C243" s="422"/>
      <c r="D243" s="514"/>
      <c r="E243" s="481"/>
      <c r="F243" s="2"/>
      <c r="G243" s="318"/>
    </row>
    <row r="244" spans="1:7" ht="22.5" customHeight="1" x14ac:dyDescent="0.25">
      <c r="A244" s="50">
        <f t="shared" si="14"/>
        <v>15</v>
      </c>
      <c r="B244" s="422" t="s">
        <v>320</v>
      </c>
      <c r="C244" s="422"/>
      <c r="D244" s="514"/>
      <c r="E244" s="481"/>
      <c r="F244" s="2"/>
      <c r="G244" s="318"/>
    </row>
    <row r="245" spans="1:7" ht="15" customHeight="1" x14ac:dyDescent="0.25">
      <c r="A245" s="50">
        <f t="shared" si="14"/>
        <v>16</v>
      </c>
      <c r="B245" s="422" t="s">
        <v>213</v>
      </c>
      <c r="C245" s="422"/>
      <c r="D245" s="514"/>
      <c r="E245" s="481"/>
      <c r="F245" s="2"/>
      <c r="G245" s="318"/>
    </row>
    <row r="246" spans="1:7" ht="15" customHeight="1" x14ac:dyDescent="0.25">
      <c r="A246" s="50">
        <f t="shared" si="14"/>
        <v>17</v>
      </c>
      <c r="B246" s="422" t="s">
        <v>214</v>
      </c>
      <c r="C246" s="422"/>
      <c r="D246" s="514"/>
      <c r="E246" s="481"/>
      <c r="F246" s="2"/>
      <c r="G246" s="318"/>
    </row>
    <row r="247" spans="1:7" ht="22.5" customHeight="1" x14ac:dyDescent="0.25">
      <c r="A247" s="50">
        <f t="shared" si="14"/>
        <v>18</v>
      </c>
      <c r="B247" s="422" t="s">
        <v>250</v>
      </c>
      <c r="C247" s="422"/>
      <c r="D247" s="514"/>
      <c r="E247" s="481"/>
      <c r="F247" s="2"/>
      <c r="G247" s="318"/>
    </row>
    <row r="248" spans="1:7" ht="22.5" customHeight="1" x14ac:dyDescent="0.25">
      <c r="A248" s="50">
        <f t="shared" si="14"/>
        <v>19</v>
      </c>
      <c r="B248" s="431" t="s">
        <v>304</v>
      </c>
      <c r="C248" s="431"/>
      <c r="D248" s="541"/>
      <c r="E248" s="481"/>
      <c r="F248" s="2"/>
      <c r="G248" s="318"/>
    </row>
    <row r="249" spans="1:7" ht="15" customHeight="1" x14ac:dyDescent="0.25">
      <c r="A249" s="50">
        <f t="shared" si="14"/>
        <v>20</v>
      </c>
      <c r="B249" s="511" t="s">
        <v>118</v>
      </c>
      <c r="C249" s="512"/>
      <c r="D249" s="513"/>
      <c r="E249" s="481"/>
      <c r="F249" s="2"/>
      <c r="G249" s="318"/>
    </row>
    <row r="250" spans="1:7" ht="15" customHeight="1" x14ac:dyDescent="0.25">
      <c r="A250" s="50">
        <f t="shared" si="14"/>
        <v>21</v>
      </c>
      <c r="B250" s="432" t="s">
        <v>220</v>
      </c>
      <c r="C250" s="433"/>
      <c r="D250" s="434"/>
      <c r="E250" s="481"/>
      <c r="F250" s="2"/>
      <c r="G250" s="318"/>
    </row>
    <row r="251" spans="1:7" ht="15" customHeight="1" x14ac:dyDescent="0.25">
      <c r="A251" s="50">
        <f t="shared" si="14"/>
        <v>22</v>
      </c>
      <c r="B251" s="431" t="s">
        <v>114</v>
      </c>
      <c r="C251" s="431"/>
      <c r="D251" s="431"/>
      <c r="E251" s="408"/>
      <c r="F251" s="2"/>
      <c r="G251" s="318"/>
    </row>
    <row r="252" spans="1:7" ht="22.5" customHeight="1" thickBot="1" x14ac:dyDescent="0.3">
      <c r="A252" s="50">
        <f t="shared" si="14"/>
        <v>23</v>
      </c>
      <c r="B252" s="530" t="s">
        <v>229</v>
      </c>
      <c r="C252" s="531"/>
      <c r="D252" s="532"/>
      <c r="E252" s="481"/>
      <c r="F252" s="5"/>
      <c r="G252" s="319"/>
    </row>
    <row r="253" spans="1:7" ht="20.25" customHeight="1" thickBot="1" x14ac:dyDescent="0.3">
      <c r="A253" s="158" t="s">
        <v>52</v>
      </c>
      <c r="B253" s="17" t="s">
        <v>353</v>
      </c>
      <c r="C253" s="17" t="s">
        <v>240</v>
      </c>
      <c r="D253" s="18">
        <v>35</v>
      </c>
      <c r="E253" s="384" t="s">
        <v>240</v>
      </c>
      <c r="F253" s="385"/>
      <c r="G253" s="380"/>
    </row>
    <row r="254" spans="1:7" ht="22.5" customHeight="1" x14ac:dyDescent="0.25">
      <c r="A254" s="14">
        <v>1</v>
      </c>
      <c r="B254" s="539" t="s">
        <v>276</v>
      </c>
      <c r="C254" s="539"/>
      <c r="D254" s="540"/>
      <c r="E254" s="481" t="s">
        <v>77</v>
      </c>
      <c r="F254" s="21" t="s">
        <v>78</v>
      </c>
      <c r="G254" s="318" t="s">
        <v>79</v>
      </c>
    </row>
    <row r="255" spans="1:7" ht="32.25" customHeight="1" x14ac:dyDescent="0.25">
      <c r="A255" s="50">
        <f>+A254+1</f>
        <v>2</v>
      </c>
      <c r="B255" s="431" t="s">
        <v>275</v>
      </c>
      <c r="C255" s="431"/>
      <c r="D255" s="541"/>
      <c r="E255" s="481"/>
      <c r="F255" s="2"/>
      <c r="G255" s="318"/>
    </row>
    <row r="256" spans="1:7" ht="15" customHeight="1" x14ac:dyDescent="0.25">
      <c r="A256" s="50">
        <f t="shared" ref="A256:A275" si="15">+A255+1</f>
        <v>3</v>
      </c>
      <c r="B256" s="432" t="s">
        <v>251</v>
      </c>
      <c r="C256" s="433"/>
      <c r="D256" s="434"/>
      <c r="E256" s="481"/>
      <c r="F256" s="2"/>
      <c r="G256" s="318"/>
    </row>
    <row r="257" spans="1:7" ht="22.5" customHeight="1" x14ac:dyDescent="0.25">
      <c r="A257" s="50">
        <f t="shared" si="15"/>
        <v>4</v>
      </c>
      <c r="B257" s="432" t="s">
        <v>298</v>
      </c>
      <c r="C257" s="433"/>
      <c r="D257" s="434"/>
      <c r="E257" s="481"/>
      <c r="F257" s="2"/>
      <c r="G257" s="318"/>
    </row>
    <row r="258" spans="1:7" ht="22.5" customHeight="1" x14ac:dyDescent="0.25">
      <c r="A258" s="50">
        <f t="shared" si="15"/>
        <v>5</v>
      </c>
      <c r="B258" s="432" t="s">
        <v>221</v>
      </c>
      <c r="C258" s="433"/>
      <c r="D258" s="434"/>
      <c r="E258" s="481"/>
      <c r="F258" s="2"/>
      <c r="G258" s="318"/>
    </row>
    <row r="259" spans="1:7" ht="15" customHeight="1" x14ac:dyDescent="0.25">
      <c r="A259" s="50">
        <f t="shared" si="15"/>
        <v>6</v>
      </c>
      <c r="B259" s="432" t="s">
        <v>215</v>
      </c>
      <c r="C259" s="433"/>
      <c r="D259" s="434"/>
      <c r="E259" s="481"/>
      <c r="F259" s="2"/>
      <c r="G259" s="318"/>
    </row>
    <row r="260" spans="1:7" ht="15" customHeight="1" x14ac:dyDescent="0.25">
      <c r="A260" s="50">
        <f t="shared" si="15"/>
        <v>7</v>
      </c>
      <c r="B260" s="432" t="s">
        <v>252</v>
      </c>
      <c r="C260" s="433"/>
      <c r="D260" s="434"/>
      <c r="E260" s="481"/>
      <c r="F260" s="2"/>
      <c r="G260" s="318"/>
    </row>
    <row r="261" spans="1:7" ht="15" customHeight="1" x14ac:dyDescent="0.25">
      <c r="A261" s="50">
        <f t="shared" si="15"/>
        <v>8</v>
      </c>
      <c r="B261" s="432" t="s">
        <v>50</v>
      </c>
      <c r="C261" s="433"/>
      <c r="D261" s="434"/>
      <c r="E261" s="481"/>
      <c r="F261" s="2"/>
      <c r="G261" s="318"/>
    </row>
    <row r="262" spans="1:7" ht="22.5" customHeight="1" x14ac:dyDescent="0.25">
      <c r="A262" s="50">
        <f t="shared" si="15"/>
        <v>9</v>
      </c>
      <c r="B262" s="432" t="s">
        <v>222</v>
      </c>
      <c r="C262" s="433"/>
      <c r="D262" s="434"/>
      <c r="E262" s="481"/>
      <c r="F262" s="2"/>
      <c r="G262" s="318"/>
    </row>
    <row r="263" spans="1:7" ht="15" customHeight="1" x14ac:dyDescent="0.25">
      <c r="A263" s="50">
        <f t="shared" si="15"/>
        <v>10</v>
      </c>
      <c r="B263" s="432" t="s">
        <v>217</v>
      </c>
      <c r="C263" s="433"/>
      <c r="D263" s="434"/>
      <c r="E263" s="481"/>
      <c r="F263" s="2"/>
      <c r="G263" s="318"/>
    </row>
    <row r="264" spans="1:7" ht="22.5" customHeight="1" x14ac:dyDescent="0.25">
      <c r="A264" s="50">
        <f t="shared" si="15"/>
        <v>11</v>
      </c>
      <c r="B264" s="432" t="s">
        <v>225</v>
      </c>
      <c r="C264" s="433"/>
      <c r="D264" s="434"/>
      <c r="E264" s="481"/>
      <c r="F264" s="2"/>
      <c r="G264" s="318"/>
    </row>
    <row r="265" spans="1:7" ht="15" customHeight="1" x14ac:dyDescent="0.25">
      <c r="A265" s="50">
        <f t="shared" si="15"/>
        <v>12</v>
      </c>
      <c r="B265" s="533" t="s">
        <v>223</v>
      </c>
      <c r="C265" s="534"/>
      <c r="D265" s="535"/>
      <c r="E265" s="481"/>
      <c r="F265" s="2"/>
      <c r="G265" s="318"/>
    </row>
    <row r="266" spans="1:7" ht="15" customHeight="1" x14ac:dyDescent="0.25">
      <c r="A266" s="50">
        <f t="shared" si="15"/>
        <v>13</v>
      </c>
      <c r="B266" s="432" t="s">
        <v>224</v>
      </c>
      <c r="C266" s="433"/>
      <c r="D266" s="434"/>
      <c r="E266" s="481"/>
      <c r="F266" s="2"/>
      <c r="G266" s="318"/>
    </row>
    <row r="267" spans="1:7" ht="15" customHeight="1" x14ac:dyDescent="0.25">
      <c r="A267" s="50">
        <f t="shared" si="15"/>
        <v>14</v>
      </c>
      <c r="B267" s="432" t="s">
        <v>226</v>
      </c>
      <c r="C267" s="433"/>
      <c r="D267" s="434"/>
      <c r="E267" s="481"/>
      <c r="F267" s="2"/>
      <c r="G267" s="318"/>
    </row>
    <row r="268" spans="1:7" ht="15" customHeight="1" x14ac:dyDescent="0.25">
      <c r="A268" s="50">
        <f t="shared" si="15"/>
        <v>15</v>
      </c>
      <c r="B268" s="432" t="s">
        <v>230</v>
      </c>
      <c r="C268" s="433"/>
      <c r="D268" s="434"/>
      <c r="E268" s="481"/>
      <c r="F268" s="2"/>
      <c r="G268" s="318"/>
    </row>
    <row r="269" spans="1:7" ht="15" customHeight="1" x14ac:dyDescent="0.25">
      <c r="A269" s="50">
        <f t="shared" si="15"/>
        <v>16</v>
      </c>
      <c r="B269" s="432" t="s">
        <v>213</v>
      </c>
      <c r="C269" s="433"/>
      <c r="D269" s="434"/>
      <c r="E269" s="481"/>
      <c r="F269" s="2"/>
      <c r="G269" s="318"/>
    </row>
    <row r="270" spans="1:7" ht="15" customHeight="1" x14ac:dyDescent="0.25">
      <c r="A270" s="50">
        <f t="shared" si="15"/>
        <v>17</v>
      </c>
      <c r="B270" s="432" t="s">
        <v>214</v>
      </c>
      <c r="C270" s="433"/>
      <c r="D270" s="434"/>
      <c r="E270" s="481"/>
      <c r="F270" s="2"/>
      <c r="G270" s="318"/>
    </row>
    <row r="271" spans="1:7" ht="22.5" customHeight="1" x14ac:dyDescent="0.25">
      <c r="A271" s="50">
        <f t="shared" si="15"/>
        <v>18</v>
      </c>
      <c r="B271" s="507" t="s">
        <v>250</v>
      </c>
      <c r="C271" s="508"/>
      <c r="D271" s="510"/>
      <c r="E271" s="481"/>
      <c r="F271" s="2"/>
      <c r="G271" s="318"/>
    </row>
    <row r="272" spans="1:7" ht="15" customHeight="1" x14ac:dyDescent="0.25">
      <c r="A272" s="50">
        <f t="shared" si="15"/>
        <v>19</v>
      </c>
      <c r="B272" s="511" t="s">
        <v>118</v>
      </c>
      <c r="C272" s="512"/>
      <c r="D272" s="513"/>
      <c r="E272" s="481"/>
      <c r="F272" s="2"/>
      <c r="G272" s="318"/>
    </row>
    <row r="273" spans="1:7" ht="15" customHeight="1" x14ac:dyDescent="0.25">
      <c r="A273" s="50">
        <f t="shared" si="15"/>
        <v>20</v>
      </c>
      <c r="B273" s="432" t="s">
        <v>220</v>
      </c>
      <c r="C273" s="433"/>
      <c r="D273" s="434"/>
      <c r="E273" s="481"/>
      <c r="F273" s="2"/>
      <c r="G273" s="318"/>
    </row>
    <row r="274" spans="1:7" ht="15" customHeight="1" x14ac:dyDescent="0.25">
      <c r="A274" s="50">
        <f t="shared" si="15"/>
        <v>21</v>
      </c>
      <c r="B274" s="431" t="s">
        <v>114</v>
      </c>
      <c r="C274" s="431"/>
      <c r="D274" s="431"/>
      <c r="E274" s="408"/>
      <c r="F274" s="2"/>
      <c r="G274" s="318"/>
    </row>
    <row r="275" spans="1:7" ht="22.5" customHeight="1" thickBot="1" x14ac:dyDescent="0.3">
      <c r="A275" s="50">
        <f t="shared" si="15"/>
        <v>22</v>
      </c>
      <c r="B275" s="337" t="s">
        <v>229</v>
      </c>
      <c r="C275" s="338"/>
      <c r="D275" s="339"/>
      <c r="E275" s="481"/>
      <c r="F275" s="5"/>
      <c r="G275" s="318"/>
    </row>
    <row r="276" spans="1:7" ht="20.25" customHeight="1" thickBot="1" x14ac:dyDescent="0.3">
      <c r="A276" s="158" t="s">
        <v>437</v>
      </c>
      <c r="B276" s="17" t="s">
        <v>354</v>
      </c>
      <c r="C276" s="17" t="s">
        <v>239</v>
      </c>
      <c r="D276" s="18">
        <v>20</v>
      </c>
      <c r="E276" s="384" t="s">
        <v>239</v>
      </c>
      <c r="F276" s="385"/>
      <c r="G276" s="380"/>
    </row>
    <row r="277" spans="1:7" ht="30.75" customHeight="1" x14ac:dyDescent="0.25">
      <c r="A277" s="14">
        <v>1</v>
      </c>
      <c r="B277" s="539" t="s">
        <v>276</v>
      </c>
      <c r="C277" s="539"/>
      <c r="D277" s="540"/>
      <c r="E277" s="481" t="s">
        <v>77</v>
      </c>
      <c r="F277" s="21" t="s">
        <v>78</v>
      </c>
      <c r="G277" s="318" t="s">
        <v>79</v>
      </c>
    </row>
    <row r="278" spans="1:7" ht="33" customHeight="1" x14ac:dyDescent="0.25">
      <c r="A278" s="50">
        <f>+A277+1</f>
        <v>2</v>
      </c>
      <c r="B278" s="431" t="s">
        <v>275</v>
      </c>
      <c r="C278" s="431"/>
      <c r="D278" s="541"/>
      <c r="E278" s="481"/>
      <c r="F278" s="2"/>
      <c r="G278" s="318"/>
    </row>
    <row r="279" spans="1:7" ht="22.5" customHeight="1" x14ac:dyDescent="0.25">
      <c r="A279" s="50">
        <f t="shared" ref="A279:A297" si="16">+A278+1</f>
        <v>3</v>
      </c>
      <c r="B279" s="432" t="s">
        <v>279</v>
      </c>
      <c r="C279" s="433"/>
      <c r="D279" s="434"/>
      <c r="E279" s="481"/>
      <c r="F279" s="2"/>
      <c r="G279" s="318"/>
    </row>
    <row r="280" spans="1:7" ht="15" customHeight="1" x14ac:dyDescent="0.25">
      <c r="A280" s="50">
        <f t="shared" si="16"/>
        <v>4</v>
      </c>
      <c r="B280" s="432" t="s">
        <v>232</v>
      </c>
      <c r="C280" s="433"/>
      <c r="D280" s="434"/>
      <c r="E280" s="481"/>
      <c r="F280" s="2"/>
      <c r="G280" s="318"/>
    </row>
    <row r="281" spans="1:7" ht="22.5" customHeight="1" x14ac:dyDescent="0.25">
      <c r="A281" s="50">
        <f t="shared" si="16"/>
        <v>5</v>
      </c>
      <c r="B281" s="432" t="s">
        <v>227</v>
      </c>
      <c r="C281" s="433"/>
      <c r="D281" s="434"/>
      <c r="E281" s="481"/>
      <c r="F281" s="2"/>
      <c r="G281" s="318"/>
    </row>
    <row r="282" spans="1:7" ht="15" customHeight="1" x14ac:dyDescent="0.25">
      <c r="A282" s="50">
        <f t="shared" si="16"/>
        <v>6</v>
      </c>
      <c r="B282" s="432" t="s">
        <v>215</v>
      </c>
      <c r="C282" s="433"/>
      <c r="D282" s="434"/>
      <c r="E282" s="481"/>
      <c r="F282" s="2"/>
      <c r="G282" s="318"/>
    </row>
    <row r="283" spans="1:7" ht="15" customHeight="1" x14ac:dyDescent="0.25">
      <c r="A283" s="50">
        <f t="shared" si="16"/>
        <v>7</v>
      </c>
      <c r="B283" s="432" t="s">
        <v>228</v>
      </c>
      <c r="C283" s="433"/>
      <c r="D283" s="434"/>
      <c r="E283" s="481"/>
      <c r="F283" s="2"/>
      <c r="G283" s="318"/>
    </row>
    <row r="284" spans="1:7" ht="15" customHeight="1" x14ac:dyDescent="0.25">
      <c r="A284" s="50">
        <f t="shared" si="16"/>
        <v>8</v>
      </c>
      <c r="B284" s="432" t="s">
        <v>50</v>
      </c>
      <c r="C284" s="433"/>
      <c r="D284" s="434"/>
      <c r="E284" s="481"/>
      <c r="F284" s="2"/>
      <c r="G284" s="318"/>
    </row>
    <row r="285" spans="1:7" ht="20.25" customHeight="1" x14ac:dyDescent="0.25">
      <c r="A285" s="50">
        <f t="shared" si="16"/>
        <v>9</v>
      </c>
      <c r="B285" s="432" t="s">
        <v>283</v>
      </c>
      <c r="C285" s="433"/>
      <c r="D285" s="434"/>
      <c r="E285" s="481"/>
      <c r="F285" s="2"/>
      <c r="G285" s="318"/>
    </row>
    <row r="286" spans="1:7" ht="15" customHeight="1" x14ac:dyDescent="0.25">
      <c r="A286" s="50">
        <f t="shared" si="16"/>
        <v>10</v>
      </c>
      <c r="B286" s="435" t="s">
        <v>217</v>
      </c>
      <c r="C286" s="436"/>
      <c r="D286" s="437"/>
      <c r="E286" s="481"/>
      <c r="F286" s="5"/>
      <c r="G286" s="318"/>
    </row>
    <row r="287" spans="1:7" s="27" customFormat="1" ht="22.5" customHeight="1" x14ac:dyDescent="0.25">
      <c r="A287" s="50">
        <f t="shared" si="16"/>
        <v>11</v>
      </c>
      <c r="B287" s="431" t="s">
        <v>278</v>
      </c>
      <c r="C287" s="431"/>
      <c r="D287" s="431"/>
      <c r="E287" s="481"/>
      <c r="F287" s="2"/>
      <c r="G287" s="318"/>
    </row>
    <row r="288" spans="1:7" ht="15" customHeight="1" x14ac:dyDescent="0.25">
      <c r="A288" s="50">
        <f t="shared" si="16"/>
        <v>12</v>
      </c>
      <c r="B288" s="463" t="s">
        <v>224</v>
      </c>
      <c r="C288" s="464"/>
      <c r="D288" s="465"/>
      <c r="E288" s="481"/>
      <c r="F288" s="21"/>
      <c r="G288" s="318"/>
    </row>
    <row r="289" spans="1:7" ht="15" customHeight="1" x14ac:dyDescent="0.25">
      <c r="A289" s="50">
        <f t="shared" si="16"/>
        <v>13</v>
      </c>
      <c r="B289" s="435" t="s">
        <v>254</v>
      </c>
      <c r="C289" s="436"/>
      <c r="D289" s="437"/>
      <c r="E289" s="481"/>
      <c r="F289" s="5"/>
      <c r="G289" s="318"/>
    </row>
    <row r="290" spans="1:7" s="27" customFormat="1" ht="22.5" customHeight="1" x14ac:dyDescent="0.25">
      <c r="A290" s="50">
        <f t="shared" si="16"/>
        <v>14</v>
      </c>
      <c r="B290" s="431" t="s">
        <v>253</v>
      </c>
      <c r="C290" s="431"/>
      <c r="D290" s="431"/>
      <c r="E290" s="481"/>
      <c r="F290" s="2"/>
      <c r="G290" s="318"/>
    </row>
    <row r="291" spans="1:7" ht="15" customHeight="1" x14ac:dyDescent="0.25">
      <c r="A291" s="50">
        <f t="shared" si="16"/>
        <v>15</v>
      </c>
      <c r="B291" s="463" t="s">
        <v>213</v>
      </c>
      <c r="C291" s="464"/>
      <c r="D291" s="465"/>
      <c r="E291" s="481"/>
      <c r="F291" s="21"/>
      <c r="G291" s="318"/>
    </row>
    <row r="292" spans="1:7" ht="15" customHeight="1" x14ac:dyDescent="0.25">
      <c r="A292" s="50">
        <f t="shared" si="16"/>
        <v>16</v>
      </c>
      <c r="B292" s="435" t="s">
        <v>214</v>
      </c>
      <c r="C292" s="436"/>
      <c r="D292" s="437"/>
      <c r="E292" s="481"/>
      <c r="F292" s="5"/>
      <c r="G292" s="318"/>
    </row>
    <row r="293" spans="1:7" s="27" customFormat="1" ht="22.5" customHeight="1" x14ac:dyDescent="0.25">
      <c r="A293" s="50">
        <f t="shared" si="16"/>
        <v>17</v>
      </c>
      <c r="B293" s="431" t="s">
        <v>302</v>
      </c>
      <c r="C293" s="431"/>
      <c r="D293" s="431"/>
      <c r="E293" s="481"/>
      <c r="F293" s="2"/>
      <c r="G293" s="318"/>
    </row>
    <row r="294" spans="1:7" ht="15" customHeight="1" x14ac:dyDescent="0.25">
      <c r="A294" s="50">
        <f t="shared" si="16"/>
        <v>18</v>
      </c>
      <c r="B294" s="544" t="s">
        <v>118</v>
      </c>
      <c r="C294" s="545"/>
      <c r="D294" s="546"/>
      <c r="E294" s="481"/>
      <c r="F294" s="21"/>
      <c r="G294" s="318"/>
    </row>
    <row r="295" spans="1:7" ht="15" customHeight="1" x14ac:dyDescent="0.25">
      <c r="A295" s="50">
        <f t="shared" si="16"/>
        <v>19</v>
      </c>
      <c r="B295" s="432" t="s">
        <v>220</v>
      </c>
      <c r="C295" s="433"/>
      <c r="D295" s="434"/>
      <c r="E295" s="481"/>
      <c r="F295" s="2"/>
      <c r="G295" s="318"/>
    </row>
    <row r="296" spans="1:7" ht="15" customHeight="1" x14ac:dyDescent="0.25">
      <c r="A296" s="50">
        <f t="shared" si="16"/>
        <v>20</v>
      </c>
      <c r="B296" s="435" t="s">
        <v>323</v>
      </c>
      <c r="C296" s="436"/>
      <c r="D296" s="437"/>
      <c r="E296" s="481"/>
      <c r="F296" s="5"/>
      <c r="G296" s="318"/>
    </row>
    <row r="297" spans="1:7" s="27" customFormat="1" ht="22.5" customHeight="1" thickBot="1" x14ac:dyDescent="0.3">
      <c r="A297" s="126">
        <f t="shared" si="16"/>
        <v>21</v>
      </c>
      <c r="B297" s="460" t="s">
        <v>229</v>
      </c>
      <c r="C297" s="460"/>
      <c r="D297" s="460"/>
      <c r="E297" s="481"/>
      <c r="F297" s="5"/>
      <c r="G297" s="318"/>
    </row>
    <row r="298" spans="1:7" ht="20.25" customHeight="1" thickBot="1" x14ac:dyDescent="0.3">
      <c r="A298" s="158" t="s">
        <v>438</v>
      </c>
      <c r="B298" s="17" t="s">
        <v>355</v>
      </c>
      <c r="C298" s="17" t="s">
        <v>311</v>
      </c>
      <c r="D298" s="18">
        <v>0</v>
      </c>
      <c r="E298" s="384" t="s">
        <v>287</v>
      </c>
      <c r="F298" s="385"/>
      <c r="G298" s="380"/>
    </row>
    <row r="299" spans="1:7" ht="15" customHeight="1" x14ac:dyDescent="0.25">
      <c r="A299" s="14">
        <v>1</v>
      </c>
      <c r="B299" s="462" t="s">
        <v>280</v>
      </c>
      <c r="C299" s="462"/>
      <c r="D299" s="462"/>
      <c r="E299" s="423" t="s">
        <v>77</v>
      </c>
      <c r="F299" s="23" t="s">
        <v>78</v>
      </c>
      <c r="G299" s="441" t="s">
        <v>79</v>
      </c>
    </row>
    <row r="300" spans="1:7" ht="15" customHeight="1" x14ac:dyDescent="0.25">
      <c r="A300" s="50">
        <v>2</v>
      </c>
      <c r="B300" s="442" t="s">
        <v>281</v>
      </c>
      <c r="C300" s="443"/>
      <c r="D300" s="461"/>
      <c r="E300" s="321"/>
      <c r="F300" s="15"/>
      <c r="G300" s="387"/>
    </row>
    <row r="301" spans="1:7" ht="15" customHeight="1" x14ac:dyDescent="0.25">
      <c r="A301" s="50">
        <v>3</v>
      </c>
      <c r="B301" s="442" t="s">
        <v>282</v>
      </c>
      <c r="C301" s="443"/>
      <c r="D301" s="461"/>
      <c r="E301" s="321"/>
      <c r="F301" s="15"/>
      <c r="G301" s="387"/>
    </row>
    <row r="302" spans="1:7" ht="22.5" customHeight="1" x14ac:dyDescent="0.25">
      <c r="A302" s="50">
        <v>4</v>
      </c>
      <c r="B302" s="442" t="s">
        <v>250</v>
      </c>
      <c r="C302" s="443"/>
      <c r="D302" s="461"/>
      <c r="E302" s="321"/>
      <c r="F302" s="15"/>
      <c r="G302" s="387"/>
    </row>
    <row r="303" spans="1:7" ht="15" customHeight="1" x14ac:dyDescent="0.25">
      <c r="A303" s="50">
        <v>5</v>
      </c>
      <c r="B303" s="442" t="s">
        <v>285</v>
      </c>
      <c r="C303" s="443"/>
      <c r="D303" s="461"/>
      <c r="E303" s="321"/>
      <c r="F303" s="15"/>
      <c r="G303" s="387"/>
    </row>
    <row r="304" spans="1:7" ht="15" customHeight="1" x14ac:dyDescent="0.25">
      <c r="A304" s="50">
        <v>6</v>
      </c>
      <c r="B304" s="442" t="s">
        <v>284</v>
      </c>
      <c r="C304" s="443"/>
      <c r="D304" s="461"/>
      <c r="E304" s="321"/>
      <c r="F304" s="15"/>
      <c r="G304" s="387"/>
    </row>
    <row r="305" spans="1:7" ht="15" customHeight="1" x14ac:dyDescent="0.25">
      <c r="A305" s="50">
        <v>7</v>
      </c>
      <c r="B305" s="442" t="s">
        <v>50</v>
      </c>
      <c r="C305" s="443"/>
      <c r="D305" s="461"/>
      <c r="E305" s="321"/>
      <c r="F305" s="15"/>
      <c r="G305" s="387"/>
    </row>
    <row r="306" spans="1:7" ht="15" customHeight="1" x14ac:dyDescent="0.25">
      <c r="A306" s="50">
        <v>8</v>
      </c>
      <c r="B306" s="442" t="s">
        <v>217</v>
      </c>
      <c r="C306" s="443"/>
      <c r="D306" s="461"/>
      <c r="E306" s="321"/>
      <c r="F306" s="15"/>
      <c r="G306" s="387"/>
    </row>
    <row r="307" spans="1:7" ht="15" customHeight="1" x14ac:dyDescent="0.25">
      <c r="A307" s="50">
        <v>9</v>
      </c>
      <c r="B307" s="442" t="s">
        <v>213</v>
      </c>
      <c r="C307" s="443"/>
      <c r="D307" s="450"/>
      <c r="E307" s="321"/>
      <c r="F307" s="15"/>
      <c r="G307" s="387"/>
    </row>
    <row r="308" spans="1:7" ht="15" customHeight="1" x14ac:dyDescent="0.25">
      <c r="A308" s="50">
        <v>10</v>
      </c>
      <c r="B308" s="442" t="s">
        <v>214</v>
      </c>
      <c r="C308" s="443"/>
      <c r="D308" s="450"/>
      <c r="E308" s="321"/>
      <c r="F308" s="15"/>
      <c r="G308" s="387"/>
    </row>
    <row r="309" spans="1:7" ht="15" customHeight="1" x14ac:dyDescent="0.25">
      <c r="A309" s="50">
        <v>11</v>
      </c>
      <c r="B309" s="442" t="s">
        <v>220</v>
      </c>
      <c r="C309" s="443"/>
      <c r="D309" s="461"/>
      <c r="E309" s="321"/>
      <c r="F309" s="15"/>
      <c r="G309" s="387"/>
    </row>
    <row r="310" spans="1:7" ht="15" customHeight="1" x14ac:dyDescent="0.25">
      <c r="A310" s="50">
        <v>12</v>
      </c>
      <c r="B310" s="442" t="s">
        <v>114</v>
      </c>
      <c r="C310" s="443"/>
      <c r="D310" s="461"/>
      <c r="E310" s="321"/>
      <c r="F310" s="15"/>
      <c r="G310" s="387"/>
    </row>
    <row r="311" spans="1:7" ht="15" customHeight="1" thickBot="1" x14ac:dyDescent="0.3">
      <c r="A311" s="50">
        <v>13</v>
      </c>
      <c r="B311" s="442" t="s">
        <v>286</v>
      </c>
      <c r="C311" s="443"/>
      <c r="D311" s="461"/>
      <c r="E311" s="321"/>
      <c r="F311" s="15"/>
      <c r="G311" s="387"/>
    </row>
    <row r="312" spans="1:7" ht="20.25" customHeight="1" thickBot="1" x14ac:dyDescent="0.3">
      <c r="A312" s="160" t="s">
        <v>53</v>
      </c>
      <c r="B312" s="455" t="s">
        <v>54</v>
      </c>
      <c r="C312" s="455"/>
      <c r="D312" s="77">
        <f>D313+D335</f>
        <v>135</v>
      </c>
      <c r="E312" s="542" t="s">
        <v>54</v>
      </c>
      <c r="F312" s="542"/>
      <c r="G312" s="543"/>
    </row>
    <row r="313" spans="1:7" ht="20.25" customHeight="1" thickBot="1" x14ac:dyDescent="0.3">
      <c r="A313" s="158" t="s">
        <v>439</v>
      </c>
      <c r="B313" s="17" t="s">
        <v>356</v>
      </c>
      <c r="C313" s="17" t="s">
        <v>272</v>
      </c>
      <c r="D313" s="18">
        <v>135</v>
      </c>
      <c r="E313" s="384" t="s">
        <v>312</v>
      </c>
      <c r="F313" s="385"/>
      <c r="G313" s="380"/>
    </row>
    <row r="314" spans="1:7" ht="15" customHeight="1" x14ac:dyDescent="0.25">
      <c r="A314" s="29">
        <v>1</v>
      </c>
      <c r="B314" s="463" t="s">
        <v>300</v>
      </c>
      <c r="C314" s="464"/>
      <c r="D314" s="465"/>
      <c r="E314" s="481" t="s">
        <v>77</v>
      </c>
      <c r="F314" s="21" t="s">
        <v>78</v>
      </c>
      <c r="G314" s="318" t="s">
        <v>79</v>
      </c>
    </row>
    <row r="315" spans="1:7" ht="15" customHeight="1" x14ac:dyDescent="0.25">
      <c r="A315" s="13">
        <f>+A314+1</f>
        <v>2</v>
      </c>
      <c r="B315" s="432" t="s">
        <v>233</v>
      </c>
      <c r="C315" s="433"/>
      <c r="D315" s="434"/>
      <c r="E315" s="481"/>
      <c r="F315" s="2"/>
      <c r="G315" s="318"/>
    </row>
    <row r="316" spans="1:7" ht="15" customHeight="1" x14ac:dyDescent="0.25">
      <c r="A316" s="13">
        <f t="shared" ref="A316:A334" si="17">+A315+1</f>
        <v>3</v>
      </c>
      <c r="B316" s="432" t="s">
        <v>234</v>
      </c>
      <c r="C316" s="433"/>
      <c r="D316" s="434"/>
      <c r="E316" s="481"/>
      <c r="F316" s="2"/>
      <c r="G316" s="318"/>
    </row>
    <row r="317" spans="1:7" ht="15" customHeight="1" x14ac:dyDescent="0.25">
      <c r="A317" s="13">
        <f t="shared" si="17"/>
        <v>4</v>
      </c>
      <c r="B317" s="432" t="s">
        <v>50</v>
      </c>
      <c r="C317" s="433"/>
      <c r="D317" s="434"/>
      <c r="E317" s="481"/>
      <c r="F317" s="2"/>
      <c r="G317" s="318"/>
    </row>
    <row r="318" spans="1:7" ht="15" customHeight="1" x14ac:dyDescent="0.25">
      <c r="A318" s="13">
        <f t="shared" si="17"/>
        <v>5</v>
      </c>
      <c r="B318" s="432" t="s">
        <v>235</v>
      </c>
      <c r="C318" s="433"/>
      <c r="D318" s="434"/>
      <c r="E318" s="481"/>
      <c r="F318" s="2"/>
      <c r="G318" s="318"/>
    </row>
    <row r="319" spans="1:7" ht="15" customHeight="1" x14ac:dyDescent="0.25">
      <c r="A319" s="13">
        <f t="shared" si="17"/>
        <v>6</v>
      </c>
      <c r="B319" s="507" t="s">
        <v>217</v>
      </c>
      <c r="C319" s="508"/>
      <c r="D319" s="509"/>
      <c r="E319" s="481"/>
      <c r="F319" s="15"/>
      <c r="G319" s="318"/>
    </row>
    <row r="320" spans="1:7" ht="26.25" customHeight="1" x14ac:dyDescent="0.25">
      <c r="A320" s="13">
        <f t="shared" si="17"/>
        <v>7</v>
      </c>
      <c r="B320" s="432" t="s">
        <v>238</v>
      </c>
      <c r="C320" s="433"/>
      <c r="D320" s="434"/>
      <c r="E320" s="481"/>
      <c r="F320" s="2"/>
      <c r="G320" s="318"/>
    </row>
    <row r="321" spans="1:7" ht="15" customHeight="1" x14ac:dyDescent="0.25">
      <c r="A321" s="13">
        <f t="shared" si="17"/>
        <v>8</v>
      </c>
      <c r="B321" s="432" t="s">
        <v>237</v>
      </c>
      <c r="C321" s="433"/>
      <c r="D321" s="434"/>
      <c r="E321" s="481"/>
      <c r="F321" s="2"/>
      <c r="G321" s="318"/>
    </row>
    <row r="322" spans="1:7" s="20" customFormat="1" ht="23.25" customHeight="1" x14ac:dyDescent="0.25">
      <c r="A322" s="19">
        <f t="shared" si="17"/>
        <v>9</v>
      </c>
      <c r="B322" s="547" t="s">
        <v>236</v>
      </c>
      <c r="C322" s="548"/>
      <c r="D322" s="549"/>
      <c r="E322" s="481"/>
      <c r="F322" s="2"/>
      <c r="G322" s="318"/>
    </row>
    <row r="323" spans="1:7" ht="15" customHeight="1" x14ac:dyDescent="0.25">
      <c r="A323" s="13">
        <f t="shared" si="17"/>
        <v>10</v>
      </c>
      <c r="B323" s="432" t="s">
        <v>144</v>
      </c>
      <c r="C323" s="433"/>
      <c r="D323" s="434"/>
      <c r="E323" s="481"/>
      <c r="F323" s="2"/>
      <c r="G323" s="318"/>
    </row>
    <row r="324" spans="1:7" ht="15" customHeight="1" x14ac:dyDescent="0.25">
      <c r="A324" s="13">
        <f t="shared" si="17"/>
        <v>11</v>
      </c>
      <c r="B324" s="432" t="s">
        <v>132</v>
      </c>
      <c r="C324" s="433"/>
      <c r="D324" s="434"/>
      <c r="E324" s="481"/>
      <c r="F324" s="2"/>
      <c r="G324" s="318"/>
    </row>
    <row r="325" spans="1:7" ht="15" customHeight="1" x14ac:dyDescent="0.25">
      <c r="A325" s="13">
        <f t="shared" si="17"/>
        <v>12</v>
      </c>
      <c r="B325" s="432" t="s">
        <v>51</v>
      </c>
      <c r="C325" s="433"/>
      <c r="D325" s="434"/>
      <c r="E325" s="481"/>
      <c r="F325" s="2"/>
      <c r="G325" s="318"/>
    </row>
    <row r="326" spans="1:7" ht="15" customHeight="1" x14ac:dyDescent="0.25">
      <c r="A326" s="13">
        <f t="shared" si="17"/>
        <v>13</v>
      </c>
      <c r="B326" s="432" t="s">
        <v>133</v>
      </c>
      <c r="C326" s="433"/>
      <c r="D326" s="434"/>
      <c r="E326" s="481"/>
      <c r="F326" s="2"/>
      <c r="G326" s="318"/>
    </row>
    <row r="327" spans="1:7" ht="15" customHeight="1" x14ac:dyDescent="0.25">
      <c r="A327" s="13">
        <f t="shared" si="17"/>
        <v>14</v>
      </c>
      <c r="B327" s="432" t="s">
        <v>121</v>
      </c>
      <c r="C327" s="433"/>
      <c r="D327" s="434"/>
      <c r="E327" s="481"/>
      <c r="F327" s="2"/>
      <c r="G327" s="318"/>
    </row>
    <row r="328" spans="1:7" ht="22.5" customHeight="1" x14ac:dyDescent="0.25">
      <c r="A328" s="13">
        <f t="shared" si="17"/>
        <v>15</v>
      </c>
      <c r="B328" s="432" t="s">
        <v>303</v>
      </c>
      <c r="C328" s="433"/>
      <c r="D328" s="434"/>
      <c r="E328" s="481"/>
      <c r="F328" s="2"/>
      <c r="G328" s="318"/>
    </row>
    <row r="329" spans="1:7" ht="15" customHeight="1" x14ac:dyDescent="0.25">
      <c r="A329" s="13">
        <f t="shared" si="17"/>
        <v>16</v>
      </c>
      <c r="B329" s="432" t="s">
        <v>120</v>
      </c>
      <c r="C329" s="433"/>
      <c r="D329" s="434"/>
      <c r="E329" s="481"/>
      <c r="F329" s="2"/>
      <c r="G329" s="318"/>
    </row>
    <row r="330" spans="1:7" ht="15" customHeight="1" x14ac:dyDescent="0.25">
      <c r="A330" s="13">
        <f t="shared" si="17"/>
        <v>17</v>
      </c>
      <c r="B330" s="432" t="s">
        <v>326</v>
      </c>
      <c r="C330" s="433"/>
      <c r="D330" s="434"/>
      <c r="E330" s="481"/>
      <c r="F330" s="2"/>
      <c r="G330" s="318"/>
    </row>
    <row r="331" spans="1:7" ht="15" customHeight="1" x14ac:dyDescent="0.25">
      <c r="A331" s="13">
        <f t="shared" si="17"/>
        <v>18</v>
      </c>
      <c r="B331" s="432" t="s">
        <v>324</v>
      </c>
      <c r="C331" s="433"/>
      <c r="D331" s="434"/>
      <c r="E331" s="481"/>
      <c r="F331" s="2"/>
      <c r="G331" s="318"/>
    </row>
    <row r="332" spans="1:7" ht="15" customHeight="1" x14ac:dyDescent="0.25">
      <c r="A332" s="13">
        <f t="shared" si="17"/>
        <v>19</v>
      </c>
      <c r="B332" s="432" t="s">
        <v>325</v>
      </c>
      <c r="C332" s="433"/>
      <c r="D332" s="434"/>
      <c r="E332" s="481"/>
      <c r="F332" s="2"/>
      <c r="G332" s="318"/>
    </row>
    <row r="333" spans="1:7" ht="15" customHeight="1" x14ac:dyDescent="0.25">
      <c r="A333" s="13">
        <f t="shared" si="17"/>
        <v>20</v>
      </c>
      <c r="B333" s="432" t="s">
        <v>115</v>
      </c>
      <c r="C333" s="433"/>
      <c r="D333" s="434"/>
      <c r="E333" s="407"/>
      <c r="F333" s="2"/>
      <c r="G333" s="448"/>
    </row>
    <row r="334" spans="1:7" ht="22.5" customHeight="1" thickBot="1" x14ac:dyDescent="0.3">
      <c r="A334" s="181">
        <f t="shared" si="17"/>
        <v>21</v>
      </c>
      <c r="B334" s="435" t="s">
        <v>229</v>
      </c>
      <c r="C334" s="436"/>
      <c r="D334" s="437"/>
      <c r="E334" s="34"/>
      <c r="F334" s="5"/>
      <c r="G334" s="32"/>
    </row>
    <row r="335" spans="1:7" ht="20.25" customHeight="1" thickBot="1" x14ac:dyDescent="0.3">
      <c r="A335" s="158" t="s">
        <v>440</v>
      </c>
      <c r="B335" s="17" t="s">
        <v>357</v>
      </c>
      <c r="C335" s="17" t="s">
        <v>273</v>
      </c>
      <c r="D335" s="18">
        <v>0</v>
      </c>
      <c r="E335" s="385" t="s">
        <v>273</v>
      </c>
      <c r="F335" s="385"/>
      <c r="G335" s="380"/>
    </row>
    <row r="336" spans="1:7" ht="15" customHeight="1" x14ac:dyDescent="0.25">
      <c r="A336" s="29">
        <v>1</v>
      </c>
      <c r="B336" s="574" t="s">
        <v>288</v>
      </c>
      <c r="C336" s="575"/>
      <c r="D336" s="575"/>
      <c r="E336" s="423" t="s">
        <v>77</v>
      </c>
      <c r="F336" s="23" t="s">
        <v>78</v>
      </c>
      <c r="G336" s="441" t="s">
        <v>79</v>
      </c>
    </row>
    <row r="337" spans="1:7" ht="15" customHeight="1" x14ac:dyDescent="0.25">
      <c r="A337" s="13">
        <f>+A336+1</f>
        <v>2</v>
      </c>
      <c r="B337" s="442" t="s">
        <v>289</v>
      </c>
      <c r="C337" s="443"/>
      <c r="D337" s="443"/>
      <c r="E337" s="321"/>
      <c r="F337" s="15"/>
      <c r="G337" s="387"/>
    </row>
    <row r="338" spans="1:7" ht="15" customHeight="1" x14ac:dyDescent="0.25">
      <c r="A338" s="13">
        <f t="shared" ref="A338:A347" si="18">+A337+1</f>
        <v>3</v>
      </c>
      <c r="B338" s="442" t="s">
        <v>290</v>
      </c>
      <c r="C338" s="443"/>
      <c r="D338" s="443"/>
      <c r="E338" s="321"/>
      <c r="F338" s="15"/>
      <c r="G338" s="387"/>
    </row>
    <row r="339" spans="1:7" ht="15" customHeight="1" x14ac:dyDescent="0.25">
      <c r="A339" s="13">
        <f t="shared" si="18"/>
        <v>4</v>
      </c>
      <c r="B339" s="442" t="s">
        <v>291</v>
      </c>
      <c r="C339" s="443"/>
      <c r="D339" s="443"/>
      <c r="E339" s="321"/>
      <c r="F339" s="15"/>
      <c r="G339" s="387"/>
    </row>
    <row r="340" spans="1:7" ht="15" customHeight="1" x14ac:dyDescent="0.25">
      <c r="A340" s="13">
        <f t="shared" si="18"/>
        <v>5</v>
      </c>
      <c r="B340" s="442" t="s">
        <v>292</v>
      </c>
      <c r="C340" s="443"/>
      <c r="D340" s="443"/>
      <c r="E340" s="321"/>
      <c r="F340" s="15"/>
      <c r="G340" s="387"/>
    </row>
    <row r="341" spans="1:7" ht="15" customHeight="1" x14ac:dyDescent="0.25">
      <c r="A341" s="13">
        <f t="shared" si="18"/>
        <v>6</v>
      </c>
      <c r="B341" s="442" t="s">
        <v>293</v>
      </c>
      <c r="C341" s="443"/>
      <c r="D341" s="443"/>
      <c r="E341" s="321"/>
      <c r="F341" s="15"/>
      <c r="G341" s="387"/>
    </row>
    <row r="342" spans="1:7" ht="15" customHeight="1" x14ac:dyDescent="0.25">
      <c r="A342" s="13">
        <f t="shared" si="18"/>
        <v>7</v>
      </c>
      <c r="B342" s="442" t="s">
        <v>294</v>
      </c>
      <c r="C342" s="443"/>
      <c r="D342" s="443"/>
      <c r="E342" s="321"/>
      <c r="F342" s="15"/>
      <c r="G342" s="387"/>
    </row>
    <row r="343" spans="1:7" ht="15" customHeight="1" x14ac:dyDescent="0.25">
      <c r="A343" s="13">
        <f t="shared" si="18"/>
        <v>8</v>
      </c>
      <c r="B343" s="442" t="s">
        <v>50</v>
      </c>
      <c r="C343" s="443"/>
      <c r="D343" s="443"/>
      <c r="E343" s="321"/>
      <c r="F343" s="2"/>
      <c r="G343" s="387"/>
    </row>
    <row r="344" spans="1:7" ht="15" customHeight="1" x14ac:dyDescent="0.25">
      <c r="A344" s="13">
        <f t="shared" si="18"/>
        <v>9</v>
      </c>
      <c r="B344" s="442" t="s">
        <v>235</v>
      </c>
      <c r="C344" s="443"/>
      <c r="D344" s="443"/>
      <c r="E344" s="321"/>
      <c r="F344" s="2"/>
      <c r="G344" s="387"/>
    </row>
    <row r="345" spans="1:7" ht="15" customHeight="1" x14ac:dyDescent="0.25">
      <c r="A345" s="13">
        <f t="shared" si="18"/>
        <v>10</v>
      </c>
      <c r="B345" s="442" t="s">
        <v>217</v>
      </c>
      <c r="C345" s="443"/>
      <c r="D345" s="443"/>
      <c r="E345" s="321"/>
      <c r="F345" s="15"/>
      <c r="G345" s="387"/>
    </row>
    <row r="346" spans="1:7" ht="22.5" customHeight="1" x14ac:dyDescent="0.25">
      <c r="A346" s="13">
        <f t="shared" si="18"/>
        <v>11</v>
      </c>
      <c r="B346" s="442" t="s">
        <v>303</v>
      </c>
      <c r="C346" s="443"/>
      <c r="D346" s="443"/>
      <c r="E346" s="321"/>
      <c r="F346" s="15"/>
      <c r="G346" s="387"/>
    </row>
    <row r="347" spans="1:7" ht="15" customHeight="1" x14ac:dyDescent="0.25">
      <c r="A347" s="13">
        <f t="shared" si="18"/>
        <v>12</v>
      </c>
      <c r="B347" s="442" t="s">
        <v>295</v>
      </c>
      <c r="C347" s="443"/>
      <c r="D347" s="443"/>
      <c r="E347" s="321"/>
      <c r="F347" s="15"/>
      <c r="G347" s="387"/>
    </row>
    <row r="348" spans="1:7" ht="15" customHeight="1" x14ac:dyDescent="0.25">
      <c r="A348" s="13">
        <f t="shared" ref="A348:A353" si="19">+A347+1</f>
        <v>13</v>
      </c>
      <c r="B348" s="442" t="s">
        <v>296</v>
      </c>
      <c r="C348" s="443"/>
      <c r="D348" s="443"/>
      <c r="E348" s="321"/>
      <c r="F348" s="15"/>
      <c r="G348" s="387"/>
    </row>
    <row r="349" spans="1:7" ht="15" customHeight="1" x14ac:dyDescent="0.25">
      <c r="A349" s="13">
        <f t="shared" si="19"/>
        <v>14</v>
      </c>
      <c r="B349" s="442" t="s">
        <v>297</v>
      </c>
      <c r="C349" s="443"/>
      <c r="D349" s="443"/>
      <c r="E349" s="321"/>
      <c r="F349" s="15"/>
      <c r="G349" s="387"/>
    </row>
    <row r="350" spans="1:7" ht="15" customHeight="1" x14ac:dyDescent="0.25">
      <c r="A350" s="13">
        <f t="shared" si="19"/>
        <v>15</v>
      </c>
      <c r="B350" s="442" t="s">
        <v>220</v>
      </c>
      <c r="C350" s="443"/>
      <c r="D350" s="450"/>
      <c r="E350" s="321"/>
      <c r="F350" s="15"/>
      <c r="G350" s="387"/>
    </row>
    <row r="351" spans="1:7" ht="15" customHeight="1" x14ac:dyDescent="0.25">
      <c r="A351" s="13">
        <f t="shared" si="19"/>
        <v>16</v>
      </c>
      <c r="B351" s="451" t="s">
        <v>114</v>
      </c>
      <c r="C351" s="452"/>
      <c r="D351" s="453"/>
      <c r="E351" s="321"/>
      <c r="F351" s="15"/>
      <c r="G351" s="387"/>
    </row>
    <row r="352" spans="1:7" ht="15" customHeight="1" x14ac:dyDescent="0.25">
      <c r="A352" s="13">
        <f t="shared" si="19"/>
        <v>17</v>
      </c>
      <c r="B352" s="454" t="s">
        <v>118</v>
      </c>
      <c r="C352" s="454"/>
      <c r="D352" s="454"/>
      <c r="E352" s="440"/>
      <c r="F352" s="15"/>
      <c r="G352" s="387"/>
    </row>
    <row r="353" spans="1:7" ht="22.5" customHeight="1" thickBot="1" x14ac:dyDescent="0.3">
      <c r="A353" s="13">
        <f t="shared" si="19"/>
        <v>18</v>
      </c>
      <c r="B353" s="587" t="s">
        <v>229</v>
      </c>
      <c r="C353" s="588"/>
      <c r="D353" s="589"/>
      <c r="E353" s="321"/>
      <c r="F353" s="15"/>
      <c r="G353" s="387"/>
    </row>
    <row r="354" spans="1:7" ht="20.25" customHeight="1" thickBot="1" x14ac:dyDescent="0.3">
      <c r="A354" s="160" t="s">
        <v>55</v>
      </c>
      <c r="B354" s="455" t="s">
        <v>56</v>
      </c>
      <c r="C354" s="455"/>
      <c r="D354" s="76">
        <f>D355</f>
        <v>2</v>
      </c>
      <c r="E354" s="409" t="s">
        <v>56</v>
      </c>
      <c r="F354" s="410"/>
      <c r="G354" s="411"/>
    </row>
    <row r="355" spans="1:7" ht="20.25" customHeight="1" thickBot="1" x14ac:dyDescent="0.3">
      <c r="A355" s="158" t="s">
        <v>57</v>
      </c>
      <c r="B355" s="17" t="s">
        <v>358</v>
      </c>
      <c r="C355" s="17" t="s">
        <v>255</v>
      </c>
      <c r="D355" s="18">
        <v>2</v>
      </c>
      <c r="E355" s="384" t="s">
        <v>255</v>
      </c>
      <c r="F355" s="385"/>
      <c r="G355" s="380"/>
    </row>
    <row r="356" spans="1:7" ht="15" customHeight="1" x14ac:dyDescent="0.25">
      <c r="A356" s="14">
        <v>1</v>
      </c>
      <c r="B356" s="444" t="s">
        <v>391</v>
      </c>
      <c r="C356" s="444"/>
      <c r="D356" s="444"/>
      <c r="E356" s="439" t="s">
        <v>77</v>
      </c>
      <c r="F356" s="21" t="s">
        <v>78</v>
      </c>
      <c r="G356" s="441" t="s">
        <v>79</v>
      </c>
    </row>
    <row r="357" spans="1:7" ht="15" customHeight="1" x14ac:dyDescent="0.25">
      <c r="A357" s="50">
        <f>A356+1</f>
        <v>2</v>
      </c>
      <c r="B357" s="422" t="s">
        <v>333</v>
      </c>
      <c r="C357" s="422"/>
      <c r="D357" s="422"/>
      <c r="E357" s="440"/>
      <c r="F357" s="2"/>
      <c r="G357" s="387"/>
    </row>
    <row r="358" spans="1:7" ht="15" customHeight="1" x14ac:dyDescent="0.25">
      <c r="A358" s="14">
        <v>3</v>
      </c>
      <c r="B358" s="422" t="s">
        <v>390</v>
      </c>
      <c r="C358" s="422"/>
      <c r="D358" s="422"/>
      <c r="E358" s="440"/>
      <c r="F358" s="2"/>
      <c r="G358" s="387"/>
    </row>
    <row r="359" spans="1:7" ht="15" customHeight="1" x14ac:dyDescent="0.25">
      <c r="A359" s="50">
        <f t="shared" ref="A359" si="20">A358+1</f>
        <v>4</v>
      </c>
      <c r="B359" s="459" t="s">
        <v>331</v>
      </c>
      <c r="C359" s="459"/>
      <c r="D359" s="459"/>
      <c r="E359" s="440"/>
      <c r="F359" s="2"/>
      <c r="G359" s="387"/>
    </row>
    <row r="360" spans="1:7" ht="15" customHeight="1" x14ac:dyDescent="0.25">
      <c r="A360" s="14">
        <v>5</v>
      </c>
      <c r="B360" s="590" t="s">
        <v>332</v>
      </c>
      <c r="C360" s="590"/>
      <c r="D360" s="590"/>
      <c r="E360" s="440"/>
      <c r="F360" s="2"/>
      <c r="G360" s="387"/>
    </row>
    <row r="361" spans="1:7" ht="15" customHeight="1" x14ac:dyDescent="0.25">
      <c r="A361" s="50">
        <v>6</v>
      </c>
      <c r="B361" s="422" t="s">
        <v>114</v>
      </c>
      <c r="C361" s="422"/>
      <c r="D361" s="422"/>
      <c r="E361" s="440"/>
      <c r="F361" s="2"/>
      <c r="G361" s="387"/>
    </row>
    <row r="362" spans="1:7" ht="15" customHeight="1" thickBot="1" x14ac:dyDescent="0.3">
      <c r="A362" s="125">
        <v>7</v>
      </c>
      <c r="B362" s="460" t="s">
        <v>334</v>
      </c>
      <c r="C362" s="460"/>
      <c r="D362" s="460"/>
      <c r="E362" s="390"/>
      <c r="F362" s="3"/>
      <c r="G362" s="388"/>
    </row>
    <row r="363" spans="1:7" ht="20.25" customHeight="1" thickBot="1" x14ac:dyDescent="0.3">
      <c r="A363" s="160" t="s">
        <v>420</v>
      </c>
      <c r="B363" s="455" t="s">
        <v>413</v>
      </c>
      <c r="C363" s="455"/>
      <c r="D363" s="76">
        <f>D364+D371</f>
        <v>18</v>
      </c>
      <c r="E363" s="409" t="s">
        <v>443</v>
      </c>
      <c r="F363" s="410"/>
      <c r="G363" s="411"/>
    </row>
    <row r="364" spans="1:7" ht="23.25" customHeight="1" thickBot="1" x14ac:dyDescent="0.3">
      <c r="A364" s="158" t="s">
        <v>441</v>
      </c>
      <c r="B364" s="17" t="s">
        <v>421</v>
      </c>
      <c r="C364" s="17" t="s">
        <v>241</v>
      </c>
      <c r="D364" s="18">
        <v>10</v>
      </c>
      <c r="E364" s="384" t="s">
        <v>63</v>
      </c>
      <c r="F364" s="385"/>
      <c r="G364" s="380"/>
    </row>
    <row r="365" spans="1:7" ht="15" customHeight="1" x14ac:dyDescent="0.25">
      <c r="A365" s="14">
        <v>1</v>
      </c>
      <c r="B365" s="445" t="s">
        <v>64</v>
      </c>
      <c r="C365" s="446"/>
      <c r="D365" s="447"/>
      <c r="E365" s="407" t="s">
        <v>77</v>
      </c>
      <c r="F365" s="21" t="s">
        <v>78</v>
      </c>
      <c r="G365" s="448" t="s">
        <v>79</v>
      </c>
    </row>
    <row r="366" spans="1:7" ht="15" customHeight="1" x14ac:dyDescent="0.25">
      <c r="A366" s="50">
        <f>+A365+1</f>
        <v>2</v>
      </c>
      <c r="B366" s="456" t="s">
        <v>122</v>
      </c>
      <c r="C366" s="457"/>
      <c r="D366" s="458"/>
      <c r="E366" s="407"/>
      <c r="F366" s="2"/>
      <c r="G366" s="448"/>
    </row>
    <row r="367" spans="1:7" ht="15" customHeight="1" x14ac:dyDescent="0.25">
      <c r="A367" s="50">
        <f t="shared" ref="A367:A370" si="21">+A366+1</f>
        <v>3</v>
      </c>
      <c r="B367" s="456" t="s">
        <v>65</v>
      </c>
      <c r="C367" s="457"/>
      <c r="D367" s="458"/>
      <c r="E367" s="407"/>
      <c r="F367" s="2"/>
      <c r="G367" s="448"/>
    </row>
    <row r="368" spans="1:7" ht="15" customHeight="1" x14ac:dyDescent="0.25">
      <c r="A368" s="50">
        <f t="shared" si="21"/>
        <v>4</v>
      </c>
      <c r="B368" s="456" t="s">
        <v>66</v>
      </c>
      <c r="C368" s="457"/>
      <c r="D368" s="458"/>
      <c r="E368" s="407"/>
      <c r="F368" s="2"/>
      <c r="G368" s="448"/>
    </row>
    <row r="369" spans="1:7" ht="15" customHeight="1" x14ac:dyDescent="0.25">
      <c r="A369" s="50">
        <f t="shared" si="21"/>
        <v>5</v>
      </c>
      <c r="B369" s="456" t="s">
        <v>99</v>
      </c>
      <c r="C369" s="457"/>
      <c r="D369" s="458"/>
      <c r="E369" s="407"/>
      <c r="F369" s="2"/>
      <c r="G369" s="448"/>
    </row>
    <row r="370" spans="1:7" ht="15" customHeight="1" thickBot="1" x14ac:dyDescent="0.3">
      <c r="A370" s="50">
        <f t="shared" si="21"/>
        <v>6</v>
      </c>
      <c r="B370" s="584" t="s">
        <v>115</v>
      </c>
      <c r="C370" s="585"/>
      <c r="D370" s="586"/>
      <c r="E370" s="438"/>
      <c r="F370" s="3"/>
      <c r="G370" s="449"/>
    </row>
    <row r="371" spans="1:7" ht="25.5" customHeight="1" thickBot="1" x14ac:dyDescent="0.3">
      <c r="A371" s="158" t="s">
        <v>442</v>
      </c>
      <c r="B371" s="17" t="s">
        <v>422</v>
      </c>
      <c r="C371" s="17" t="s">
        <v>242</v>
      </c>
      <c r="D371" s="18">
        <v>8</v>
      </c>
      <c r="E371" s="384" t="s">
        <v>63</v>
      </c>
      <c r="F371" s="385"/>
      <c r="G371" s="380"/>
    </row>
    <row r="372" spans="1:7" ht="15" customHeight="1" x14ac:dyDescent="0.25">
      <c r="A372" s="14">
        <v>1</v>
      </c>
      <c r="B372" s="445" t="s">
        <v>243</v>
      </c>
      <c r="C372" s="446"/>
      <c r="D372" s="447"/>
      <c r="E372" s="407" t="s">
        <v>77</v>
      </c>
      <c r="F372" s="21" t="s">
        <v>78</v>
      </c>
      <c r="G372" s="441" t="s">
        <v>79</v>
      </c>
    </row>
    <row r="373" spans="1:7" ht="15" customHeight="1" x14ac:dyDescent="0.25">
      <c r="A373" s="50">
        <f>A372+1</f>
        <v>2</v>
      </c>
      <c r="B373" s="456" t="s">
        <v>122</v>
      </c>
      <c r="C373" s="457"/>
      <c r="D373" s="458"/>
      <c r="E373" s="407"/>
      <c r="F373" s="2"/>
      <c r="G373" s="387"/>
    </row>
    <row r="374" spans="1:7" ht="15" customHeight="1" x14ac:dyDescent="0.25">
      <c r="A374" s="50">
        <f t="shared" ref="A374:A380" si="22">A373+1</f>
        <v>3</v>
      </c>
      <c r="B374" s="456" t="s">
        <v>244</v>
      </c>
      <c r="C374" s="457"/>
      <c r="D374" s="458"/>
      <c r="E374" s="407"/>
      <c r="F374" s="2"/>
      <c r="G374" s="387"/>
    </row>
    <row r="375" spans="1:7" ht="15" customHeight="1" x14ac:dyDescent="0.25">
      <c r="A375" s="50">
        <f t="shared" si="22"/>
        <v>4</v>
      </c>
      <c r="B375" s="456" t="s">
        <v>245</v>
      </c>
      <c r="C375" s="457"/>
      <c r="D375" s="458"/>
      <c r="E375" s="407"/>
      <c r="F375" s="2"/>
      <c r="G375" s="387"/>
    </row>
    <row r="376" spans="1:7" ht="15" customHeight="1" x14ac:dyDescent="0.25">
      <c r="A376" s="50">
        <f t="shared" si="22"/>
        <v>5</v>
      </c>
      <c r="B376" s="456" t="s">
        <v>246</v>
      </c>
      <c r="C376" s="457"/>
      <c r="D376" s="458"/>
      <c r="E376" s="407"/>
      <c r="F376" s="2"/>
      <c r="G376" s="387"/>
    </row>
    <row r="377" spans="1:7" ht="15" customHeight="1" x14ac:dyDescent="0.25">
      <c r="A377" s="50">
        <f t="shared" si="22"/>
        <v>6</v>
      </c>
      <c r="B377" s="456" t="s">
        <v>247</v>
      </c>
      <c r="C377" s="457"/>
      <c r="D377" s="458"/>
      <c r="E377" s="407"/>
      <c r="F377" s="5"/>
      <c r="G377" s="387"/>
    </row>
    <row r="378" spans="1:7" ht="15" customHeight="1" x14ac:dyDescent="0.25">
      <c r="A378" s="50">
        <f t="shared" si="22"/>
        <v>7</v>
      </c>
      <c r="B378" s="456" t="s">
        <v>248</v>
      </c>
      <c r="C378" s="457"/>
      <c r="D378" s="458"/>
      <c r="E378" s="407"/>
      <c r="F378" s="5"/>
      <c r="G378" s="387"/>
    </row>
    <row r="379" spans="1:7" ht="15" customHeight="1" x14ac:dyDescent="0.25">
      <c r="A379" s="50">
        <f t="shared" si="22"/>
        <v>8</v>
      </c>
      <c r="B379" s="456" t="s">
        <v>249</v>
      </c>
      <c r="C379" s="457"/>
      <c r="D379" s="458"/>
      <c r="E379" s="407"/>
      <c r="F379" s="5"/>
      <c r="G379" s="387"/>
    </row>
    <row r="380" spans="1:7" ht="74.25" customHeight="1" thickBot="1" x14ac:dyDescent="0.3">
      <c r="A380" s="126">
        <f t="shared" si="22"/>
        <v>9</v>
      </c>
      <c r="B380" s="489" t="s">
        <v>258</v>
      </c>
      <c r="C380" s="490"/>
      <c r="D380" s="491"/>
      <c r="E380" s="407"/>
      <c r="F380" s="5"/>
      <c r="G380" s="381"/>
    </row>
    <row r="381" spans="1:7" ht="27" customHeight="1" thickBot="1" x14ac:dyDescent="0.3">
      <c r="A381" s="156">
        <v>3</v>
      </c>
      <c r="B381" s="580" t="s">
        <v>58</v>
      </c>
      <c r="C381" s="580"/>
      <c r="D381" s="73">
        <f>D382</f>
        <v>25</v>
      </c>
      <c r="E381" s="581" t="s">
        <v>58</v>
      </c>
      <c r="F381" s="582"/>
      <c r="G381" s="583"/>
    </row>
    <row r="382" spans="1:7" ht="22.5" customHeight="1" thickBot="1" x14ac:dyDescent="0.3">
      <c r="A382" s="160" t="s">
        <v>59</v>
      </c>
      <c r="B382" s="455" t="s">
        <v>61</v>
      </c>
      <c r="C382" s="455"/>
      <c r="D382" s="76">
        <f>D383</f>
        <v>25</v>
      </c>
      <c r="E382" s="413" t="s">
        <v>61</v>
      </c>
      <c r="F382" s="414"/>
      <c r="G382" s="415"/>
    </row>
    <row r="383" spans="1:7" ht="19.5" customHeight="1" thickBot="1" x14ac:dyDescent="0.3">
      <c r="A383" s="158" t="s">
        <v>60</v>
      </c>
      <c r="B383" s="17" t="s">
        <v>359</v>
      </c>
      <c r="C383" s="17" t="s">
        <v>555</v>
      </c>
      <c r="D383" s="18">
        <v>25</v>
      </c>
      <c r="E383" s="608" t="s">
        <v>62</v>
      </c>
      <c r="F383" s="609"/>
      <c r="G383" s="478"/>
    </row>
    <row r="384" spans="1:7" ht="32.25" customHeight="1" x14ac:dyDescent="0.25">
      <c r="A384" s="14">
        <v>1</v>
      </c>
      <c r="B384" s="574" t="s">
        <v>264</v>
      </c>
      <c r="C384" s="575"/>
      <c r="D384" s="576"/>
      <c r="E384" s="396" t="s">
        <v>77</v>
      </c>
      <c r="F384" s="2" t="s">
        <v>78</v>
      </c>
      <c r="G384" s="594" t="s">
        <v>79</v>
      </c>
    </row>
    <row r="385" spans="1:7" ht="15" customHeight="1" x14ac:dyDescent="0.25">
      <c r="A385" s="50">
        <f>+A384+1</f>
        <v>2</v>
      </c>
      <c r="B385" s="442" t="s">
        <v>265</v>
      </c>
      <c r="C385" s="443"/>
      <c r="D385" s="450"/>
      <c r="E385" s="481"/>
      <c r="F385" s="2"/>
      <c r="G385" s="595"/>
    </row>
    <row r="386" spans="1:7" ht="15" customHeight="1" x14ac:dyDescent="0.25">
      <c r="A386" s="50">
        <f t="shared" ref="A386:A394" si="23">+A385+1</f>
        <v>3</v>
      </c>
      <c r="B386" s="442" t="s">
        <v>269</v>
      </c>
      <c r="C386" s="443"/>
      <c r="D386" s="450"/>
      <c r="E386" s="481"/>
      <c r="F386" s="2"/>
      <c r="G386" s="595"/>
    </row>
    <row r="387" spans="1:7" ht="33.75" customHeight="1" x14ac:dyDescent="0.25">
      <c r="A387" s="50">
        <f t="shared" si="23"/>
        <v>4</v>
      </c>
      <c r="B387" s="442" t="s">
        <v>266</v>
      </c>
      <c r="C387" s="443"/>
      <c r="D387" s="450"/>
      <c r="E387" s="481"/>
      <c r="F387" s="2"/>
      <c r="G387" s="595"/>
    </row>
    <row r="388" spans="1:7" ht="35.25" customHeight="1" x14ac:dyDescent="0.25">
      <c r="A388" s="50">
        <f t="shared" si="23"/>
        <v>5</v>
      </c>
      <c r="B388" s="442" t="s">
        <v>267</v>
      </c>
      <c r="C388" s="443"/>
      <c r="D388" s="450"/>
      <c r="E388" s="481"/>
      <c r="F388" s="2"/>
      <c r="G388" s="595"/>
    </row>
    <row r="389" spans="1:7" ht="33.75" customHeight="1" x14ac:dyDescent="0.15">
      <c r="A389" s="50">
        <f t="shared" si="23"/>
        <v>6</v>
      </c>
      <c r="B389" s="597" t="s">
        <v>268</v>
      </c>
      <c r="C389" s="598"/>
      <c r="D389" s="599"/>
      <c r="E389" s="481"/>
      <c r="F389" s="2"/>
      <c r="G389" s="595"/>
    </row>
    <row r="390" spans="1:7" ht="15" customHeight="1" x14ac:dyDescent="0.25">
      <c r="A390" s="50">
        <f t="shared" si="23"/>
        <v>7</v>
      </c>
      <c r="B390" s="442" t="s">
        <v>263</v>
      </c>
      <c r="C390" s="443"/>
      <c r="D390" s="450"/>
      <c r="E390" s="481"/>
      <c r="F390" s="2"/>
      <c r="G390" s="595"/>
    </row>
    <row r="391" spans="1:7" ht="15" customHeight="1" x14ac:dyDescent="0.25">
      <c r="A391" s="50">
        <f t="shared" si="23"/>
        <v>8</v>
      </c>
      <c r="B391" s="442" t="s">
        <v>98</v>
      </c>
      <c r="C391" s="443"/>
      <c r="D391" s="450"/>
      <c r="E391" s="481"/>
      <c r="F391" s="2"/>
      <c r="G391" s="595"/>
    </row>
    <row r="392" spans="1:7" ht="15" customHeight="1" x14ac:dyDescent="0.25">
      <c r="A392" s="50">
        <f t="shared" si="23"/>
        <v>9</v>
      </c>
      <c r="B392" s="442" t="s">
        <v>271</v>
      </c>
      <c r="C392" s="443"/>
      <c r="D392" s="450"/>
      <c r="E392" s="481"/>
      <c r="F392" s="2"/>
      <c r="G392" s="595"/>
    </row>
    <row r="393" spans="1:7" ht="15" customHeight="1" x14ac:dyDescent="0.25">
      <c r="A393" s="50">
        <f t="shared" si="23"/>
        <v>10</v>
      </c>
      <c r="B393" s="442" t="s">
        <v>115</v>
      </c>
      <c r="C393" s="443"/>
      <c r="D393" s="450"/>
      <c r="E393" s="481"/>
      <c r="F393" s="2"/>
      <c r="G393" s="595"/>
    </row>
    <row r="394" spans="1:7" ht="15" customHeight="1" thickBot="1" x14ac:dyDescent="0.3">
      <c r="A394" s="50">
        <f t="shared" si="23"/>
        <v>11</v>
      </c>
      <c r="B394" s="577" t="s">
        <v>145</v>
      </c>
      <c r="C394" s="578"/>
      <c r="D394" s="579"/>
      <c r="E394" s="495"/>
      <c r="F394" s="2"/>
      <c r="G394" s="596"/>
    </row>
    <row r="395" spans="1:7" ht="27" customHeight="1" thickBot="1" x14ac:dyDescent="0.3">
      <c r="A395" s="122">
        <v>4</v>
      </c>
      <c r="B395" s="426" t="s">
        <v>427</v>
      </c>
      <c r="C395" s="426"/>
      <c r="D395" s="74"/>
      <c r="E395" s="429" t="s">
        <v>70</v>
      </c>
      <c r="F395" s="429"/>
      <c r="G395" s="430"/>
    </row>
    <row r="396" spans="1:7" ht="21" customHeight="1" thickBot="1" x14ac:dyDescent="0.3">
      <c r="A396" s="161" t="s">
        <v>256</v>
      </c>
      <c r="B396" s="416" t="s">
        <v>426</v>
      </c>
      <c r="C396" s="416"/>
      <c r="D396" s="78"/>
      <c r="E396" s="413" t="s">
        <v>403</v>
      </c>
      <c r="F396" s="414"/>
      <c r="G396" s="415"/>
    </row>
    <row r="397" spans="1:7" ht="18.75" customHeight="1" thickBot="1" x14ac:dyDescent="0.3">
      <c r="A397" s="162" t="s">
        <v>259</v>
      </c>
      <c r="B397" s="418" t="s">
        <v>423</v>
      </c>
      <c r="C397" s="418"/>
      <c r="D397" s="79"/>
      <c r="E397" s="604" t="s">
        <v>423</v>
      </c>
      <c r="F397" s="605"/>
      <c r="G397" s="606"/>
    </row>
    <row r="398" spans="1:7" ht="18.75" customHeight="1" thickBot="1" x14ac:dyDescent="0.3">
      <c r="A398" s="172" t="s">
        <v>260</v>
      </c>
      <c r="B398" s="173" t="s">
        <v>360</v>
      </c>
      <c r="C398" s="173" t="s">
        <v>330</v>
      </c>
      <c r="D398" s="174">
        <v>1</v>
      </c>
      <c r="E398" s="492" t="s">
        <v>330</v>
      </c>
      <c r="F398" s="493"/>
      <c r="G398" s="494"/>
    </row>
    <row r="399" spans="1:7" x14ac:dyDescent="0.25">
      <c r="A399" s="312">
        <v>1</v>
      </c>
      <c r="B399" s="398" t="s">
        <v>480</v>
      </c>
      <c r="C399" s="399"/>
      <c r="D399" s="400"/>
      <c r="E399" s="296"/>
      <c r="F399" s="296"/>
      <c r="G399" s="317" t="s">
        <v>310</v>
      </c>
    </row>
    <row r="400" spans="1:7" ht="24.75" customHeight="1" x14ac:dyDescent="0.25">
      <c r="A400" s="313"/>
      <c r="B400" s="401"/>
      <c r="C400" s="402"/>
      <c r="D400" s="403"/>
      <c r="E400" s="407" t="s">
        <v>327</v>
      </c>
      <c r="F400" s="483"/>
      <c r="G400" s="318"/>
    </row>
    <row r="401" spans="1:7" ht="20.25" customHeight="1" x14ac:dyDescent="0.25">
      <c r="A401" s="313"/>
      <c r="B401" s="401"/>
      <c r="C401" s="402"/>
      <c r="D401" s="403"/>
      <c r="E401" s="382"/>
      <c r="F401" s="591"/>
      <c r="G401" s="318"/>
    </row>
    <row r="402" spans="1:7" ht="21" customHeight="1" thickBot="1" x14ac:dyDescent="0.3">
      <c r="A402" s="314"/>
      <c r="B402" s="404"/>
      <c r="C402" s="405"/>
      <c r="D402" s="406"/>
      <c r="E402" s="607"/>
      <c r="F402" s="483"/>
      <c r="G402" s="319"/>
    </row>
    <row r="403" spans="1:7" ht="19.5" customHeight="1" thickBot="1" x14ac:dyDescent="0.3">
      <c r="A403" s="162" t="s">
        <v>444</v>
      </c>
      <c r="B403" s="418" t="s">
        <v>424</v>
      </c>
      <c r="C403" s="418"/>
      <c r="D403" s="79"/>
      <c r="E403" s="376" t="s">
        <v>424</v>
      </c>
      <c r="F403" s="377"/>
      <c r="G403" s="349"/>
    </row>
    <row r="404" spans="1:7" ht="28.5" customHeight="1" thickBot="1" x14ac:dyDescent="0.3">
      <c r="A404" s="172" t="s">
        <v>445</v>
      </c>
      <c r="B404" s="173" t="s">
        <v>361</v>
      </c>
      <c r="C404" s="173" t="s">
        <v>504</v>
      </c>
      <c r="D404" s="174">
        <v>1</v>
      </c>
      <c r="E404" s="492" t="s">
        <v>504</v>
      </c>
      <c r="F404" s="493"/>
      <c r="G404" s="494"/>
    </row>
    <row r="405" spans="1:7" x14ac:dyDescent="0.25">
      <c r="A405" s="312">
        <v>1</v>
      </c>
      <c r="B405" s="398" t="s">
        <v>481</v>
      </c>
      <c r="C405" s="399"/>
      <c r="D405" s="399"/>
      <c r="E405" s="374" t="s">
        <v>327</v>
      </c>
      <c r="F405" s="479"/>
      <c r="G405" s="317" t="s">
        <v>310</v>
      </c>
    </row>
    <row r="406" spans="1:7" x14ac:dyDescent="0.25">
      <c r="A406" s="313"/>
      <c r="B406" s="401"/>
      <c r="C406" s="402"/>
      <c r="D406" s="402"/>
      <c r="E406" s="600"/>
      <c r="F406" s="591"/>
      <c r="G406" s="318"/>
    </row>
    <row r="407" spans="1:7" x14ac:dyDescent="0.25">
      <c r="A407" s="313"/>
      <c r="B407" s="401"/>
      <c r="C407" s="402"/>
      <c r="D407" s="402"/>
      <c r="E407" s="600"/>
      <c r="F407" s="591"/>
      <c r="G407" s="318"/>
    </row>
    <row r="408" spans="1:7" ht="13.5" thickBot="1" x14ac:dyDescent="0.3">
      <c r="A408" s="313"/>
      <c r="B408" s="401"/>
      <c r="C408" s="402"/>
      <c r="D408" s="402"/>
      <c r="E408" s="600"/>
      <c r="F408" s="591"/>
      <c r="G408" s="318"/>
    </row>
    <row r="409" spans="1:7" ht="13.5" thickBot="1" x14ac:dyDescent="0.3">
      <c r="A409" s="162" t="s">
        <v>446</v>
      </c>
      <c r="B409" s="418" t="s">
        <v>433</v>
      </c>
      <c r="C409" s="418"/>
      <c r="D409" s="79"/>
      <c r="E409" s="376" t="s">
        <v>433</v>
      </c>
      <c r="F409" s="377"/>
      <c r="G409" s="349"/>
    </row>
    <row r="410" spans="1:7" ht="26.25" customHeight="1" thickBot="1" x14ac:dyDescent="0.3">
      <c r="A410" s="172" t="s">
        <v>447</v>
      </c>
      <c r="B410" s="173" t="s">
        <v>362</v>
      </c>
      <c r="C410" s="173" t="s">
        <v>434</v>
      </c>
      <c r="D410" s="174">
        <v>1</v>
      </c>
      <c r="E410" s="492" t="s">
        <v>434</v>
      </c>
      <c r="F410" s="493"/>
      <c r="G410" s="494"/>
    </row>
    <row r="411" spans="1:7" ht="12.75" customHeight="1" x14ac:dyDescent="0.25">
      <c r="A411" s="312">
        <v>1</v>
      </c>
      <c r="B411" s="398" t="s">
        <v>482</v>
      </c>
      <c r="C411" s="399"/>
      <c r="D411" s="400"/>
      <c r="E411" s="484" t="s">
        <v>327</v>
      </c>
      <c r="F411" s="479"/>
      <c r="G411" s="317" t="s">
        <v>310</v>
      </c>
    </row>
    <row r="412" spans="1:7" x14ac:dyDescent="0.25">
      <c r="A412" s="313"/>
      <c r="B412" s="401"/>
      <c r="C412" s="402"/>
      <c r="D412" s="403"/>
      <c r="E412" s="382"/>
      <c r="F412" s="591"/>
      <c r="G412" s="318"/>
    </row>
    <row r="413" spans="1:7" x14ac:dyDescent="0.25">
      <c r="A413" s="313"/>
      <c r="B413" s="401"/>
      <c r="C413" s="402"/>
      <c r="D413" s="403"/>
      <c r="E413" s="382"/>
      <c r="F413" s="591"/>
      <c r="G413" s="318"/>
    </row>
    <row r="414" spans="1:7" ht="13.5" thickBot="1" x14ac:dyDescent="0.3">
      <c r="A414" s="314"/>
      <c r="B414" s="404"/>
      <c r="C414" s="405"/>
      <c r="D414" s="406"/>
      <c r="E414" s="592"/>
      <c r="F414" s="593"/>
      <c r="G414" s="319"/>
    </row>
    <row r="415" spans="1:7" ht="22.5" customHeight="1" thickBot="1" x14ac:dyDescent="0.3">
      <c r="A415" s="162" t="s">
        <v>456</v>
      </c>
      <c r="B415" s="418" t="s">
        <v>425</v>
      </c>
      <c r="C415" s="418"/>
      <c r="D415" s="79"/>
      <c r="E415" s="376" t="s">
        <v>309</v>
      </c>
      <c r="F415" s="377"/>
      <c r="G415" s="349"/>
    </row>
    <row r="416" spans="1:7" ht="16.5" customHeight="1" thickBot="1" x14ac:dyDescent="0.3">
      <c r="A416" s="172" t="s">
        <v>457</v>
      </c>
      <c r="B416" s="173" t="s">
        <v>363</v>
      </c>
      <c r="C416" s="173" t="s">
        <v>308</v>
      </c>
      <c r="D416" s="174">
        <v>1</v>
      </c>
      <c r="E416" s="492" t="s">
        <v>308</v>
      </c>
      <c r="F416" s="493"/>
      <c r="G416" s="494"/>
    </row>
    <row r="417" spans="1:7" x14ac:dyDescent="0.25">
      <c r="A417" s="312">
        <v>1</v>
      </c>
      <c r="B417" s="398" t="s">
        <v>483</v>
      </c>
      <c r="C417" s="399"/>
      <c r="D417" s="400"/>
      <c r="E417" s="485" t="s">
        <v>327</v>
      </c>
      <c r="F417" s="439"/>
      <c r="G417" s="317" t="s">
        <v>310</v>
      </c>
    </row>
    <row r="418" spans="1:7" ht="15" customHeight="1" x14ac:dyDescent="0.25">
      <c r="A418" s="313"/>
      <c r="B418" s="401"/>
      <c r="C418" s="402"/>
      <c r="D418" s="403"/>
      <c r="E418" s="321"/>
      <c r="F418" s="321"/>
      <c r="G418" s="318"/>
    </row>
    <row r="419" spans="1:7" ht="15" customHeight="1" x14ac:dyDescent="0.25">
      <c r="A419" s="313"/>
      <c r="B419" s="401"/>
      <c r="C419" s="402"/>
      <c r="D419" s="403"/>
      <c r="E419" s="321"/>
      <c r="F419" s="321"/>
      <c r="G419" s="318"/>
    </row>
    <row r="420" spans="1:7" ht="15.75" customHeight="1" thickBot="1" x14ac:dyDescent="0.3">
      <c r="A420" s="314"/>
      <c r="B420" s="404"/>
      <c r="C420" s="405"/>
      <c r="D420" s="406"/>
      <c r="E420" s="397"/>
      <c r="F420" s="397"/>
      <c r="G420" s="319"/>
    </row>
    <row r="421" spans="1:7" ht="20.25" customHeight="1" thickBot="1" x14ac:dyDescent="0.3">
      <c r="A421" s="172" t="s">
        <v>448</v>
      </c>
      <c r="B421" s="173" t="s">
        <v>364</v>
      </c>
      <c r="C421" s="173" t="s">
        <v>307</v>
      </c>
      <c r="D421" s="174">
        <v>1</v>
      </c>
      <c r="E421" s="492" t="s">
        <v>307</v>
      </c>
      <c r="F421" s="493"/>
      <c r="G421" s="494"/>
    </row>
    <row r="422" spans="1:7" x14ac:dyDescent="0.25">
      <c r="A422" s="312">
        <v>1</v>
      </c>
      <c r="B422" s="398" t="s">
        <v>484</v>
      </c>
      <c r="C422" s="399"/>
      <c r="D422" s="400"/>
      <c r="E422" s="407" t="s">
        <v>327</v>
      </c>
      <c r="F422" s="408"/>
      <c r="G422" s="317" t="s">
        <v>310</v>
      </c>
    </row>
    <row r="423" spans="1:7" x14ac:dyDescent="0.25">
      <c r="A423" s="313"/>
      <c r="B423" s="401"/>
      <c r="C423" s="402"/>
      <c r="D423" s="403"/>
      <c r="E423" s="321"/>
      <c r="F423" s="321"/>
      <c r="G423" s="318"/>
    </row>
    <row r="424" spans="1:7" x14ac:dyDescent="0.25">
      <c r="A424" s="313"/>
      <c r="B424" s="401"/>
      <c r="C424" s="402"/>
      <c r="D424" s="403"/>
      <c r="E424" s="321"/>
      <c r="F424" s="321"/>
      <c r="G424" s="318"/>
    </row>
    <row r="425" spans="1:7" ht="13.5" thickBot="1" x14ac:dyDescent="0.3">
      <c r="A425" s="314"/>
      <c r="B425" s="404"/>
      <c r="C425" s="405"/>
      <c r="D425" s="406"/>
      <c r="E425" s="397"/>
      <c r="F425" s="397"/>
      <c r="G425" s="319"/>
    </row>
    <row r="426" spans="1:7" ht="19.5" customHeight="1" thickBot="1" x14ac:dyDescent="0.3">
      <c r="A426" s="160" t="s">
        <v>257</v>
      </c>
      <c r="B426" s="350" t="s">
        <v>342</v>
      </c>
      <c r="C426" s="351"/>
      <c r="D426" s="75"/>
      <c r="E426" s="409" t="s">
        <v>342</v>
      </c>
      <c r="F426" s="410"/>
      <c r="G426" s="411"/>
    </row>
    <row r="427" spans="1:7" ht="18.75" customHeight="1" thickBot="1" x14ac:dyDescent="0.3">
      <c r="A427" s="163" t="s">
        <v>261</v>
      </c>
      <c r="B427" s="601" t="s">
        <v>313</v>
      </c>
      <c r="C427" s="602"/>
      <c r="D427" s="80"/>
      <c r="E427" s="347" t="s">
        <v>313</v>
      </c>
      <c r="F427" s="348"/>
      <c r="G427" s="383"/>
    </row>
    <row r="428" spans="1:7" ht="22.5" customHeight="1" thickBot="1" x14ac:dyDescent="0.3">
      <c r="A428" s="175" t="s">
        <v>262</v>
      </c>
      <c r="B428" s="176" t="s">
        <v>365</v>
      </c>
      <c r="C428" s="176" t="s">
        <v>345</v>
      </c>
      <c r="D428" s="177">
        <v>2</v>
      </c>
      <c r="E428" s="486" t="s">
        <v>345</v>
      </c>
      <c r="F428" s="487"/>
      <c r="G428" s="603"/>
    </row>
    <row r="429" spans="1:7" ht="12.75" customHeight="1" x14ac:dyDescent="0.25">
      <c r="A429" s="343">
        <v>1</v>
      </c>
      <c r="B429" s="334" t="s">
        <v>489</v>
      </c>
      <c r="C429" s="335"/>
      <c r="D429" s="335"/>
      <c r="E429" s="391" t="s">
        <v>327</v>
      </c>
      <c r="F429" s="392"/>
      <c r="G429" s="317" t="s">
        <v>310</v>
      </c>
    </row>
    <row r="430" spans="1:7" x14ac:dyDescent="0.25">
      <c r="A430" s="344"/>
      <c r="B430" s="337"/>
      <c r="C430" s="338"/>
      <c r="D430" s="338"/>
      <c r="E430" s="320"/>
      <c r="F430" s="382"/>
      <c r="G430" s="318"/>
    </row>
    <row r="431" spans="1:7" x14ac:dyDescent="0.25">
      <c r="A431" s="344"/>
      <c r="B431" s="337"/>
      <c r="C431" s="338"/>
      <c r="D431" s="338"/>
      <c r="E431" s="320"/>
      <c r="F431" s="382"/>
      <c r="G431" s="318"/>
    </row>
    <row r="432" spans="1:7" ht="13.5" thickBot="1" x14ac:dyDescent="0.3">
      <c r="A432" s="345"/>
      <c r="B432" s="340"/>
      <c r="C432" s="341"/>
      <c r="D432" s="341"/>
      <c r="E432" s="322"/>
      <c r="F432" s="367"/>
      <c r="G432" s="319"/>
    </row>
    <row r="433" spans="1:7" ht="26.25" customHeight="1" thickBot="1" x14ac:dyDescent="0.3">
      <c r="A433" s="172" t="s">
        <v>449</v>
      </c>
      <c r="B433" s="173" t="s">
        <v>366</v>
      </c>
      <c r="C433" s="173" t="s">
        <v>346</v>
      </c>
      <c r="D433" s="174">
        <v>1</v>
      </c>
      <c r="E433" s="486" t="s">
        <v>346</v>
      </c>
      <c r="F433" s="487"/>
      <c r="G433" s="488"/>
    </row>
    <row r="434" spans="1:7" ht="12.75" customHeight="1" x14ac:dyDescent="0.25">
      <c r="A434" s="344">
        <v>1</v>
      </c>
      <c r="B434" s="337" t="s">
        <v>490</v>
      </c>
      <c r="C434" s="338"/>
      <c r="D434" s="338"/>
      <c r="E434" s="391" t="s">
        <v>327</v>
      </c>
      <c r="F434" s="392"/>
      <c r="G434" s="317" t="s">
        <v>310</v>
      </c>
    </row>
    <row r="435" spans="1:7" x14ac:dyDescent="0.25">
      <c r="A435" s="344"/>
      <c r="B435" s="337"/>
      <c r="C435" s="338"/>
      <c r="D435" s="338"/>
      <c r="E435" s="320"/>
      <c r="F435" s="382"/>
      <c r="G435" s="318"/>
    </row>
    <row r="436" spans="1:7" x14ac:dyDescent="0.25">
      <c r="A436" s="344"/>
      <c r="B436" s="337"/>
      <c r="C436" s="338"/>
      <c r="D436" s="338"/>
      <c r="E436" s="320"/>
      <c r="F436" s="382"/>
      <c r="G436" s="318"/>
    </row>
    <row r="437" spans="1:7" ht="13.5" thickBot="1" x14ac:dyDescent="0.3">
      <c r="A437" s="345"/>
      <c r="B437" s="340"/>
      <c r="C437" s="341"/>
      <c r="D437" s="341"/>
      <c r="E437" s="322"/>
      <c r="F437" s="367"/>
      <c r="G437" s="319"/>
    </row>
    <row r="438" spans="1:7" ht="17.25" customHeight="1" thickBot="1" x14ac:dyDescent="0.3">
      <c r="A438" s="175" t="s">
        <v>450</v>
      </c>
      <c r="B438" s="176" t="s">
        <v>367</v>
      </c>
      <c r="C438" s="176" t="s">
        <v>408</v>
      </c>
      <c r="D438" s="177">
        <v>1</v>
      </c>
      <c r="E438" s="492" t="s">
        <v>408</v>
      </c>
      <c r="F438" s="493"/>
      <c r="G438" s="494"/>
    </row>
    <row r="439" spans="1:7" ht="12.75" customHeight="1" x14ac:dyDescent="0.25">
      <c r="A439" s="343">
        <v>1</v>
      </c>
      <c r="B439" s="334" t="s">
        <v>491</v>
      </c>
      <c r="C439" s="335"/>
      <c r="D439" s="335"/>
      <c r="E439" s="391" t="s">
        <v>327</v>
      </c>
      <c r="F439" s="412"/>
      <c r="G439" s="317" t="s">
        <v>310</v>
      </c>
    </row>
    <row r="440" spans="1:7" x14ac:dyDescent="0.25">
      <c r="A440" s="344"/>
      <c r="B440" s="337"/>
      <c r="C440" s="338"/>
      <c r="D440" s="338"/>
      <c r="E440" s="320"/>
      <c r="F440" s="321"/>
      <c r="G440" s="318"/>
    </row>
    <row r="441" spans="1:7" x14ac:dyDescent="0.25">
      <c r="A441" s="344"/>
      <c r="B441" s="337"/>
      <c r="C441" s="338"/>
      <c r="D441" s="338"/>
      <c r="E441" s="320"/>
      <c r="F441" s="321"/>
      <c r="G441" s="318"/>
    </row>
    <row r="442" spans="1:7" ht="13.5" thickBot="1" x14ac:dyDescent="0.3">
      <c r="A442" s="344"/>
      <c r="B442" s="337"/>
      <c r="C442" s="338"/>
      <c r="D442" s="338"/>
      <c r="E442" s="322"/>
      <c r="F442" s="323"/>
      <c r="G442" s="319"/>
    </row>
    <row r="443" spans="1:7" ht="19.5" customHeight="1" thickBot="1" x14ac:dyDescent="0.3">
      <c r="A443" s="165" t="s">
        <v>316</v>
      </c>
      <c r="B443" s="420" t="s">
        <v>314</v>
      </c>
      <c r="C443" s="421"/>
      <c r="D443" s="81"/>
      <c r="E443" s="376" t="s">
        <v>314</v>
      </c>
      <c r="F443" s="377"/>
      <c r="G443" s="349"/>
    </row>
    <row r="444" spans="1:7" ht="17.25" customHeight="1" thickBot="1" x14ac:dyDescent="0.3">
      <c r="A444" s="158" t="s">
        <v>373</v>
      </c>
      <c r="B444" s="17" t="s">
        <v>368</v>
      </c>
      <c r="C444" s="17" t="s">
        <v>479</v>
      </c>
      <c r="D444" s="18">
        <v>1276</v>
      </c>
      <c r="E444" s="378" t="s">
        <v>393</v>
      </c>
      <c r="F444" s="379"/>
      <c r="G444" s="380"/>
    </row>
    <row r="445" spans="1:7" ht="12.75" customHeight="1" x14ac:dyDescent="0.25">
      <c r="A445" s="343">
        <v>1</v>
      </c>
      <c r="B445" s="334" t="s">
        <v>485</v>
      </c>
      <c r="C445" s="335"/>
      <c r="D445" s="335"/>
      <c r="E445" s="391" t="s">
        <v>327</v>
      </c>
      <c r="F445" s="392"/>
      <c r="G445" s="317" t="s">
        <v>310</v>
      </c>
    </row>
    <row r="446" spans="1:7" x14ac:dyDescent="0.25">
      <c r="A446" s="344"/>
      <c r="B446" s="337"/>
      <c r="C446" s="338"/>
      <c r="D446" s="338"/>
      <c r="E446" s="320"/>
      <c r="F446" s="382"/>
      <c r="G446" s="318"/>
    </row>
    <row r="447" spans="1:7" x14ac:dyDescent="0.25">
      <c r="A447" s="344"/>
      <c r="B447" s="337"/>
      <c r="C447" s="338"/>
      <c r="D447" s="338"/>
      <c r="E447" s="320"/>
      <c r="F447" s="382"/>
      <c r="G447" s="318"/>
    </row>
    <row r="448" spans="1:7" ht="13.5" thickBot="1" x14ac:dyDescent="0.3">
      <c r="A448" s="345"/>
      <c r="B448" s="340"/>
      <c r="C448" s="341"/>
      <c r="D448" s="341"/>
      <c r="E448" s="322"/>
      <c r="F448" s="367"/>
      <c r="G448" s="319"/>
    </row>
    <row r="449" spans="1:7" ht="13.5" thickBot="1" x14ac:dyDescent="0.3">
      <c r="A449" s="158" t="s">
        <v>374</v>
      </c>
      <c r="B449" s="17" t="s">
        <v>369</v>
      </c>
      <c r="C449" s="17" t="s">
        <v>414</v>
      </c>
      <c r="D449" s="18">
        <v>1257</v>
      </c>
      <c r="E449" s="384" t="s">
        <v>348</v>
      </c>
      <c r="F449" s="385"/>
      <c r="G449" s="380"/>
    </row>
    <row r="450" spans="1:7" ht="12.75" customHeight="1" x14ac:dyDescent="0.25">
      <c r="A450" s="343">
        <v>1</v>
      </c>
      <c r="B450" s="334" t="s">
        <v>492</v>
      </c>
      <c r="C450" s="335"/>
      <c r="D450" s="335"/>
      <c r="E450" s="391" t="s">
        <v>327</v>
      </c>
      <c r="F450" s="392"/>
      <c r="G450" s="317" t="s">
        <v>79</v>
      </c>
    </row>
    <row r="451" spans="1:7" x14ac:dyDescent="0.25">
      <c r="A451" s="344"/>
      <c r="B451" s="337"/>
      <c r="C451" s="338"/>
      <c r="D451" s="338"/>
      <c r="E451" s="320"/>
      <c r="F451" s="382"/>
      <c r="G451" s="318"/>
    </row>
    <row r="452" spans="1:7" x14ac:dyDescent="0.25">
      <c r="A452" s="344"/>
      <c r="B452" s="337"/>
      <c r="C452" s="338"/>
      <c r="D452" s="338"/>
      <c r="E452" s="320"/>
      <c r="F452" s="382"/>
      <c r="G452" s="318"/>
    </row>
    <row r="453" spans="1:7" ht="13.5" thickBot="1" x14ac:dyDescent="0.3">
      <c r="A453" s="345"/>
      <c r="B453" s="340"/>
      <c r="C453" s="341"/>
      <c r="D453" s="341"/>
      <c r="E453" s="322"/>
      <c r="F453" s="367"/>
      <c r="G453" s="319"/>
    </row>
    <row r="454" spans="1:7" ht="13.5" thickBot="1" x14ac:dyDescent="0.3">
      <c r="A454" s="158" t="s">
        <v>374</v>
      </c>
      <c r="B454" s="17" t="s">
        <v>370</v>
      </c>
      <c r="C454" s="17" t="s">
        <v>507</v>
      </c>
      <c r="D454" s="18">
        <v>1</v>
      </c>
      <c r="E454" s="384" t="s">
        <v>348</v>
      </c>
      <c r="F454" s="385"/>
      <c r="G454" s="380"/>
    </row>
    <row r="455" spans="1:7" ht="12.75" customHeight="1" x14ac:dyDescent="0.25">
      <c r="A455" s="343">
        <v>1</v>
      </c>
      <c r="B455" s="334" t="s">
        <v>508</v>
      </c>
      <c r="C455" s="335"/>
      <c r="D455" s="335"/>
      <c r="E455" s="391" t="s">
        <v>327</v>
      </c>
      <c r="F455" s="392"/>
      <c r="G455" s="317" t="s">
        <v>310</v>
      </c>
    </row>
    <row r="456" spans="1:7" x14ac:dyDescent="0.25">
      <c r="A456" s="344"/>
      <c r="B456" s="337"/>
      <c r="C456" s="338"/>
      <c r="D456" s="338"/>
      <c r="E456" s="320"/>
      <c r="F456" s="382"/>
      <c r="G456" s="318"/>
    </row>
    <row r="457" spans="1:7" x14ac:dyDescent="0.25">
      <c r="A457" s="344"/>
      <c r="B457" s="337"/>
      <c r="C457" s="338"/>
      <c r="D457" s="338"/>
      <c r="E457" s="320"/>
      <c r="F457" s="382"/>
      <c r="G457" s="318"/>
    </row>
    <row r="458" spans="1:7" ht="13.5" thickBot="1" x14ac:dyDescent="0.3">
      <c r="A458" s="345"/>
      <c r="B458" s="340"/>
      <c r="C458" s="341"/>
      <c r="D458" s="341"/>
      <c r="E458" s="322"/>
      <c r="F458" s="367"/>
      <c r="G458" s="319"/>
    </row>
    <row r="459" spans="1:7" ht="13.5" customHeight="1" thickBot="1" x14ac:dyDescent="0.3">
      <c r="A459" s="162" t="s">
        <v>451</v>
      </c>
      <c r="B459" s="420" t="s">
        <v>315</v>
      </c>
      <c r="C459" s="421"/>
      <c r="D459" s="79"/>
      <c r="E459" s="376" t="s">
        <v>315</v>
      </c>
      <c r="F459" s="377"/>
      <c r="G459" s="349"/>
    </row>
    <row r="460" spans="1:7" ht="15" customHeight="1" thickBot="1" x14ac:dyDescent="0.3">
      <c r="A460" s="158" t="s">
        <v>452</v>
      </c>
      <c r="B460" s="17" t="s">
        <v>506</v>
      </c>
      <c r="C460" s="17" t="s">
        <v>349</v>
      </c>
      <c r="D460" s="22">
        <v>1</v>
      </c>
      <c r="E460" s="384" t="s">
        <v>349</v>
      </c>
      <c r="F460" s="385"/>
      <c r="G460" s="380"/>
    </row>
    <row r="461" spans="1:7" x14ac:dyDescent="0.25">
      <c r="A461" s="343">
        <v>1</v>
      </c>
      <c r="B461" s="334" t="s">
        <v>493</v>
      </c>
      <c r="C461" s="335"/>
      <c r="D461" s="336"/>
      <c r="E461" s="391" t="s">
        <v>327</v>
      </c>
      <c r="F461" s="392"/>
      <c r="G461" s="317" t="s">
        <v>310</v>
      </c>
    </row>
    <row r="462" spans="1:7" ht="15" customHeight="1" x14ac:dyDescent="0.25">
      <c r="A462" s="344"/>
      <c r="B462" s="337"/>
      <c r="C462" s="338"/>
      <c r="D462" s="339"/>
      <c r="E462" s="320"/>
      <c r="F462" s="382"/>
      <c r="G462" s="318"/>
    </row>
    <row r="463" spans="1:7" ht="15" customHeight="1" x14ac:dyDescent="0.25">
      <c r="A463" s="344"/>
      <c r="B463" s="337"/>
      <c r="C463" s="338"/>
      <c r="D463" s="339"/>
      <c r="E463" s="320"/>
      <c r="F463" s="382"/>
      <c r="G463" s="318"/>
    </row>
    <row r="464" spans="1:7" ht="15.75" customHeight="1" thickBot="1" x14ac:dyDescent="0.3">
      <c r="A464" s="345"/>
      <c r="B464" s="340"/>
      <c r="C464" s="341"/>
      <c r="D464" s="342"/>
      <c r="E464" s="322"/>
      <c r="F464" s="367"/>
      <c r="G464" s="319"/>
    </row>
    <row r="465" spans="1:7" ht="17.25" customHeight="1" thickBot="1" x14ac:dyDescent="0.3">
      <c r="A465" s="165" t="s">
        <v>453</v>
      </c>
      <c r="B465" s="420" t="s">
        <v>317</v>
      </c>
      <c r="C465" s="421"/>
      <c r="D465" s="81"/>
      <c r="E465" s="347" t="str">
        <f>B465</f>
        <v>SEGURIDAD DE SERVICIOS DE CORREO ELECTRONICO</v>
      </c>
      <c r="F465" s="348"/>
      <c r="G465" s="383"/>
    </row>
    <row r="466" spans="1:7" ht="24" customHeight="1" thickBot="1" x14ac:dyDescent="0.3">
      <c r="A466" s="158" t="s">
        <v>454</v>
      </c>
      <c r="B466" s="17" t="s">
        <v>371</v>
      </c>
      <c r="C466" s="17" t="s">
        <v>347</v>
      </c>
      <c r="D466" s="18">
        <v>2</v>
      </c>
      <c r="E466" s="384" t="s">
        <v>347</v>
      </c>
      <c r="F466" s="385"/>
      <c r="G466" s="380"/>
    </row>
    <row r="467" spans="1:7" ht="12.75" customHeight="1" x14ac:dyDescent="0.25">
      <c r="A467" s="343">
        <v>1</v>
      </c>
      <c r="B467" s="334" t="s">
        <v>494</v>
      </c>
      <c r="C467" s="335"/>
      <c r="D467" s="335"/>
      <c r="E467" s="391" t="s">
        <v>327</v>
      </c>
      <c r="F467" s="392"/>
      <c r="G467" s="317" t="s">
        <v>310</v>
      </c>
    </row>
    <row r="468" spans="1:7" x14ac:dyDescent="0.25">
      <c r="A468" s="344"/>
      <c r="B468" s="337"/>
      <c r="C468" s="338"/>
      <c r="D468" s="338"/>
      <c r="E468" s="320"/>
      <c r="F468" s="382"/>
      <c r="G468" s="318"/>
    </row>
    <row r="469" spans="1:7" x14ac:dyDescent="0.25">
      <c r="A469" s="344"/>
      <c r="B469" s="337"/>
      <c r="C469" s="338"/>
      <c r="D469" s="338"/>
      <c r="E469" s="320"/>
      <c r="F469" s="382"/>
      <c r="G469" s="318"/>
    </row>
    <row r="470" spans="1:7" ht="13.5" thickBot="1" x14ac:dyDescent="0.3">
      <c r="A470" s="345"/>
      <c r="B470" s="340"/>
      <c r="C470" s="341"/>
      <c r="D470" s="341"/>
      <c r="E470" s="322"/>
      <c r="F470" s="367"/>
      <c r="G470" s="319"/>
    </row>
    <row r="471" spans="1:7" ht="13.5" customHeight="1" thickBot="1" x14ac:dyDescent="0.3">
      <c r="A471" s="162" t="s">
        <v>458</v>
      </c>
      <c r="B471" s="420" t="s">
        <v>460</v>
      </c>
      <c r="C471" s="421"/>
      <c r="D471" s="79"/>
      <c r="E471" s="347" t="str">
        <f>B471</f>
        <v>SERVICIOS DE BACKUP</v>
      </c>
      <c r="F471" s="348"/>
      <c r="G471" s="349"/>
    </row>
    <row r="472" spans="1:7" ht="15" customHeight="1" thickBot="1" x14ac:dyDescent="0.3">
      <c r="A472" s="158" t="s">
        <v>459</v>
      </c>
      <c r="B472" s="17" t="s">
        <v>372</v>
      </c>
      <c r="C472" s="17" t="s">
        <v>343</v>
      </c>
      <c r="D472" s="18">
        <v>1</v>
      </c>
      <c r="E472" s="378" t="s">
        <v>343</v>
      </c>
      <c r="F472" s="379"/>
      <c r="G472" s="380"/>
    </row>
    <row r="473" spans="1:7" x14ac:dyDescent="0.25">
      <c r="A473" s="343">
        <v>1</v>
      </c>
      <c r="B473" s="334" t="s">
        <v>495</v>
      </c>
      <c r="C473" s="335"/>
      <c r="D473" s="335"/>
      <c r="E473" s="391" t="s">
        <v>327</v>
      </c>
      <c r="F473" s="392"/>
      <c r="G473" s="317" t="s">
        <v>310</v>
      </c>
    </row>
    <row r="474" spans="1:7" x14ac:dyDescent="0.25">
      <c r="A474" s="344"/>
      <c r="B474" s="337"/>
      <c r="C474" s="338"/>
      <c r="D474" s="338"/>
      <c r="E474" s="320"/>
      <c r="F474" s="382"/>
      <c r="G474" s="318"/>
    </row>
    <row r="475" spans="1:7" x14ac:dyDescent="0.25">
      <c r="A475" s="344"/>
      <c r="B475" s="337"/>
      <c r="C475" s="338"/>
      <c r="D475" s="338"/>
      <c r="E475" s="320"/>
      <c r="F475" s="382"/>
      <c r="G475" s="318"/>
    </row>
    <row r="476" spans="1:7" ht="13.5" thickBot="1" x14ac:dyDescent="0.3">
      <c r="A476" s="346"/>
      <c r="B476" s="340"/>
      <c r="C476" s="341"/>
      <c r="D476" s="341"/>
      <c r="E476" s="322"/>
      <c r="F476" s="367"/>
      <c r="G476" s="319"/>
    </row>
    <row r="477" spans="1:7" ht="17.25" customHeight="1" thickBot="1" x14ac:dyDescent="0.3">
      <c r="A477" s="160" t="s">
        <v>461</v>
      </c>
      <c r="B477" s="350" t="s">
        <v>462</v>
      </c>
      <c r="C477" s="351"/>
      <c r="D477" s="75"/>
      <c r="E477" s="409" t="str">
        <f>B477</f>
        <v>SERVICIOS DE MESA DE AYUDA</v>
      </c>
      <c r="F477" s="410"/>
      <c r="G477" s="411"/>
    </row>
    <row r="478" spans="1:7" ht="17.25" customHeight="1" thickBot="1" x14ac:dyDescent="0.3">
      <c r="A478" s="158" t="s">
        <v>455</v>
      </c>
      <c r="B478" s="17" t="s">
        <v>463</v>
      </c>
      <c r="C478" s="17" t="s">
        <v>328</v>
      </c>
      <c r="D478" s="18"/>
      <c r="E478" s="378" t="s">
        <v>328</v>
      </c>
      <c r="F478" s="379"/>
      <c r="G478" s="478"/>
    </row>
    <row r="479" spans="1:7" x14ac:dyDescent="0.25">
      <c r="A479" s="313">
        <v>1</v>
      </c>
      <c r="B479" s="324" t="s">
        <v>496</v>
      </c>
      <c r="C479" s="325"/>
      <c r="D479" s="325"/>
      <c r="E479" s="374" t="s">
        <v>327</v>
      </c>
      <c r="F479" s="479"/>
      <c r="G479" s="381" t="s">
        <v>310</v>
      </c>
    </row>
    <row r="480" spans="1:7" ht="15" customHeight="1" x14ac:dyDescent="0.25">
      <c r="A480" s="313"/>
      <c r="B480" s="324"/>
      <c r="C480" s="325"/>
      <c r="D480" s="325"/>
      <c r="E480" s="320"/>
      <c r="F480" s="382"/>
      <c r="G480" s="318"/>
    </row>
    <row r="481" spans="1:7" ht="15" customHeight="1" x14ac:dyDescent="0.25">
      <c r="A481" s="313"/>
      <c r="B481" s="324"/>
      <c r="C481" s="325"/>
      <c r="D481" s="325"/>
      <c r="E481" s="320"/>
      <c r="F481" s="382"/>
      <c r="G481" s="318"/>
    </row>
    <row r="482" spans="1:7" ht="15.75" customHeight="1" thickBot="1" x14ac:dyDescent="0.3">
      <c r="A482" s="314"/>
      <c r="B482" s="326"/>
      <c r="C482" s="327"/>
      <c r="D482" s="327"/>
      <c r="E482" s="322"/>
      <c r="F482" s="367"/>
      <c r="G482" s="319"/>
    </row>
    <row r="483" spans="1:7" ht="17.25" customHeight="1" thickBot="1" x14ac:dyDescent="0.3">
      <c r="A483" s="158" t="s">
        <v>465</v>
      </c>
      <c r="B483" s="17" t="s">
        <v>464</v>
      </c>
      <c r="C483" s="17" t="s">
        <v>329</v>
      </c>
      <c r="D483" s="18"/>
      <c r="E483" s="384" t="s">
        <v>329</v>
      </c>
      <c r="F483" s="385"/>
      <c r="G483" s="380"/>
    </row>
    <row r="484" spans="1:7" x14ac:dyDescent="0.25">
      <c r="A484" s="313">
        <v>1</v>
      </c>
      <c r="B484" s="324" t="s">
        <v>497</v>
      </c>
      <c r="C484" s="325"/>
      <c r="D484" s="325"/>
      <c r="E484" s="374" t="s">
        <v>327</v>
      </c>
      <c r="F484" s="375"/>
      <c r="G484" s="317" t="s">
        <v>310</v>
      </c>
    </row>
    <row r="485" spans="1:7" ht="15" customHeight="1" x14ac:dyDescent="0.25">
      <c r="A485" s="313"/>
      <c r="B485" s="324"/>
      <c r="C485" s="325"/>
      <c r="D485" s="325"/>
      <c r="E485" s="320"/>
      <c r="F485" s="321"/>
      <c r="G485" s="318"/>
    </row>
    <row r="486" spans="1:7" ht="15" customHeight="1" x14ac:dyDescent="0.25">
      <c r="A486" s="313"/>
      <c r="B486" s="324"/>
      <c r="C486" s="325"/>
      <c r="D486" s="325"/>
      <c r="E486" s="320"/>
      <c r="F486" s="321"/>
      <c r="G486" s="318"/>
    </row>
    <row r="487" spans="1:7" ht="15.75" customHeight="1" thickBot="1" x14ac:dyDescent="0.3">
      <c r="A487" s="314"/>
      <c r="B487" s="326"/>
      <c r="C487" s="327"/>
      <c r="D487" s="327"/>
      <c r="E487" s="322"/>
      <c r="F487" s="323"/>
      <c r="G487" s="319"/>
    </row>
    <row r="488" spans="1:7" ht="15.75" customHeight="1" thickBot="1" x14ac:dyDescent="0.3">
      <c r="A488" s="122">
        <v>5</v>
      </c>
      <c r="B488" s="426" t="s">
        <v>498</v>
      </c>
      <c r="C488" s="426"/>
      <c r="D488" s="74"/>
      <c r="E488" s="429" t="str">
        <f>B488</f>
        <v>PERFILES DEL PERSONAL DE SOPORTE Y MESA DE AYUDA</v>
      </c>
      <c r="F488" s="429"/>
      <c r="G488" s="430"/>
    </row>
    <row r="489" spans="1:7" ht="17.25" customHeight="1" thickBot="1" x14ac:dyDescent="0.3">
      <c r="A489" s="164" t="s">
        <v>466</v>
      </c>
      <c r="B489" s="28" t="s">
        <v>467</v>
      </c>
      <c r="C489" s="28" t="s">
        <v>270</v>
      </c>
      <c r="D489" s="49">
        <f>SUM(D491:D497)</f>
        <v>14</v>
      </c>
      <c r="E489" s="378" t="s">
        <v>270</v>
      </c>
      <c r="F489" s="379"/>
      <c r="G489" s="419"/>
    </row>
    <row r="490" spans="1:7" ht="15.75" customHeight="1" thickBot="1" x14ac:dyDescent="0.3">
      <c r="A490" s="115">
        <v>1</v>
      </c>
      <c r="B490" s="315" t="s">
        <v>499</v>
      </c>
      <c r="C490" s="316"/>
      <c r="D490" s="118"/>
      <c r="E490" s="424" t="s">
        <v>327</v>
      </c>
      <c r="F490" s="425"/>
      <c r="G490" s="386" t="s">
        <v>310</v>
      </c>
    </row>
    <row r="491" spans="1:7" ht="15.75" customHeight="1" thickBot="1" x14ac:dyDescent="0.3">
      <c r="A491" s="50">
        <v>2</v>
      </c>
      <c r="B491" s="28" t="s">
        <v>470</v>
      </c>
      <c r="C491" s="117" t="s">
        <v>478</v>
      </c>
      <c r="D491" s="48">
        <v>1</v>
      </c>
      <c r="E491" s="320"/>
      <c r="F491" s="321"/>
      <c r="G491" s="387"/>
    </row>
    <row r="492" spans="1:7" ht="15.75" customHeight="1" thickBot="1" x14ac:dyDescent="0.3">
      <c r="A492" s="50">
        <v>3</v>
      </c>
      <c r="B492" s="28" t="s">
        <v>471</v>
      </c>
      <c r="C492" s="117" t="s">
        <v>428</v>
      </c>
      <c r="D492" s="48">
        <v>1</v>
      </c>
      <c r="E492" s="320"/>
      <c r="F492" s="321"/>
      <c r="G492" s="387"/>
    </row>
    <row r="493" spans="1:7" ht="15.75" customHeight="1" thickBot="1" x14ac:dyDescent="0.3">
      <c r="A493" s="50">
        <v>4</v>
      </c>
      <c r="B493" s="28" t="s">
        <v>472</v>
      </c>
      <c r="C493" s="117" t="s">
        <v>468</v>
      </c>
      <c r="D493" s="48">
        <v>1</v>
      </c>
      <c r="E493" s="320"/>
      <c r="F493" s="321"/>
      <c r="G493" s="387"/>
    </row>
    <row r="494" spans="1:7" ht="15.75" customHeight="1" thickBot="1" x14ac:dyDescent="0.3">
      <c r="A494" s="50">
        <v>5</v>
      </c>
      <c r="B494" s="28" t="s">
        <v>473</v>
      </c>
      <c r="C494" s="117" t="s">
        <v>469</v>
      </c>
      <c r="D494" s="48">
        <v>1</v>
      </c>
      <c r="E494" s="320"/>
      <c r="F494" s="321"/>
      <c r="G494" s="387"/>
    </row>
    <row r="495" spans="1:7" ht="15.75" customHeight="1" thickBot="1" x14ac:dyDescent="0.3">
      <c r="A495" s="50">
        <v>6</v>
      </c>
      <c r="B495" s="28" t="s">
        <v>474</v>
      </c>
      <c r="C495" s="117" t="s">
        <v>409</v>
      </c>
      <c r="D495" s="48">
        <v>1</v>
      </c>
      <c r="E495" s="320"/>
      <c r="F495" s="321"/>
      <c r="G495" s="387"/>
    </row>
    <row r="496" spans="1:7" ht="15.75" customHeight="1" thickBot="1" x14ac:dyDescent="0.3">
      <c r="A496" s="50">
        <v>7</v>
      </c>
      <c r="B496" s="28" t="s">
        <v>475</v>
      </c>
      <c r="C496" s="117" t="s">
        <v>395</v>
      </c>
      <c r="D496" s="48">
        <v>7</v>
      </c>
      <c r="E496" s="320"/>
      <c r="F496" s="321"/>
      <c r="G496" s="387"/>
    </row>
    <row r="497" spans="1:7" ht="15.75" customHeight="1" thickBot="1" x14ac:dyDescent="0.3">
      <c r="A497" s="171">
        <v>8</v>
      </c>
      <c r="B497" s="28" t="s">
        <v>476</v>
      </c>
      <c r="C497" s="178" t="s">
        <v>410</v>
      </c>
      <c r="D497" s="179">
        <v>2</v>
      </c>
      <c r="E497" s="389"/>
      <c r="F497" s="390"/>
      <c r="G497" s="388"/>
    </row>
    <row r="498" spans="1:7" ht="27" customHeight="1" thickBot="1" x14ac:dyDescent="0.3">
      <c r="A498" s="122">
        <v>6</v>
      </c>
      <c r="B498" s="426" t="s">
        <v>341</v>
      </c>
      <c r="C498" s="426"/>
      <c r="D498" s="180"/>
      <c r="E498" s="427" t="s">
        <v>341</v>
      </c>
      <c r="F498" s="427"/>
      <c r="G498" s="428"/>
    </row>
    <row r="499" spans="1:7" ht="13.5" thickBot="1" x14ac:dyDescent="0.3">
      <c r="A499" s="161" t="s">
        <v>375</v>
      </c>
      <c r="B499" s="416" t="s">
        <v>388</v>
      </c>
      <c r="C499" s="416"/>
      <c r="D499" s="78"/>
      <c r="E499" s="409" t="s">
        <v>388</v>
      </c>
      <c r="F499" s="410"/>
      <c r="G499" s="411"/>
    </row>
    <row r="500" spans="1:7" ht="20.25" customHeight="1" thickBot="1" x14ac:dyDescent="0.3">
      <c r="A500" s="162" t="s">
        <v>379</v>
      </c>
      <c r="B500" s="418" t="s">
        <v>513</v>
      </c>
      <c r="C500" s="418"/>
      <c r="D500" s="79"/>
      <c r="E500" s="376" t="s">
        <v>513</v>
      </c>
      <c r="F500" s="377"/>
      <c r="G500" s="349"/>
    </row>
    <row r="501" spans="1:7" ht="13.5" thickBot="1" x14ac:dyDescent="0.3">
      <c r="A501" s="158" t="s">
        <v>380</v>
      </c>
      <c r="B501" s="17" t="s">
        <v>376</v>
      </c>
      <c r="C501" s="17" t="s">
        <v>399</v>
      </c>
      <c r="D501" s="18">
        <v>780</v>
      </c>
      <c r="E501" s="384" t="s">
        <v>399</v>
      </c>
      <c r="F501" s="385"/>
      <c r="G501" s="380"/>
    </row>
    <row r="502" spans="1:7" x14ac:dyDescent="0.25">
      <c r="A502" s="312">
        <v>1</v>
      </c>
      <c r="B502" s="398" t="s">
        <v>500</v>
      </c>
      <c r="C502" s="399"/>
      <c r="D502" s="400"/>
      <c r="E502" s="391" t="s">
        <v>327</v>
      </c>
      <c r="F502" s="412"/>
      <c r="G502" s="317" t="s">
        <v>310</v>
      </c>
    </row>
    <row r="503" spans="1:7" ht="15" customHeight="1" x14ac:dyDescent="0.25">
      <c r="A503" s="313"/>
      <c r="B503" s="401"/>
      <c r="C503" s="402"/>
      <c r="D503" s="403"/>
      <c r="E503" s="321"/>
      <c r="F503" s="321"/>
      <c r="G503" s="318"/>
    </row>
    <row r="504" spans="1:7" ht="15" customHeight="1" x14ac:dyDescent="0.25">
      <c r="A504" s="313"/>
      <c r="B504" s="401"/>
      <c r="C504" s="402"/>
      <c r="D504" s="403"/>
      <c r="E504" s="321"/>
      <c r="F504" s="321"/>
      <c r="G504" s="318"/>
    </row>
    <row r="505" spans="1:7" ht="15.75" customHeight="1" thickBot="1" x14ac:dyDescent="0.3">
      <c r="A505" s="314"/>
      <c r="B505" s="404"/>
      <c r="C505" s="405"/>
      <c r="D505" s="406"/>
      <c r="E505" s="397"/>
      <c r="F505" s="397"/>
      <c r="G505" s="318"/>
    </row>
    <row r="506" spans="1:7" ht="13.5" thickBot="1" x14ac:dyDescent="0.3">
      <c r="A506" s="158" t="s">
        <v>383</v>
      </c>
      <c r="B506" s="17" t="s">
        <v>377</v>
      </c>
      <c r="C506" s="17" t="s">
        <v>400</v>
      </c>
      <c r="D506" s="18">
        <v>620</v>
      </c>
      <c r="E506" s="384" t="s">
        <v>400</v>
      </c>
      <c r="F506" s="385"/>
      <c r="G506" s="380"/>
    </row>
    <row r="507" spans="1:7" x14ac:dyDescent="0.25">
      <c r="A507" s="312">
        <v>1</v>
      </c>
      <c r="B507" s="398" t="s">
        <v>501</v>
      </c>
      <c r="C507" s="399"/>
      <c r="D507" s="399"/>
      <c r="E507" s="423" t="s">
        <v>327</v>
      </c>
      <c r="F507" s="423"/>
      <c r="G507" s="318" t="s">
        <v>310</v>
      </c>
    </row>
    <row r="508" spans="1:7" ht="15.75" customHeight="1" x14ac:dyDescent="0.25">
      <c r="A508" s="313"/>
      <c r="B508" s="401"/>
      <c r="C508" s="402"/>
      <c r="D508" s="402"/>
      <c r="E508" s="321"/>
      <c r="F508" s="321"/>
      <c r="G508" s="318"/>
    </row>
    <row r="509" spans="1:7" ht="15.75" customHeight="1" x14ac:dyDescent="0.25">
      <c r="A509" s="313"/>
      <c r="B509" s="401"/>
      <c r="C509" s="402"/>
      <c r="D509" s="402"/>
      <c r="E509" s="321"/>
      <c r="F509" s="321"/>
      <c r="G509" s="318"/>
    </row>
    <row r="510" spans="1:7" ht="13.5" thickBot="1" x14ac:dyDescent="0.3">
      <c r="A510" s="314"/>
      <c r="B510" s="404"/>
      <c r="C510" s="405"/>
      <c r="D510" s="405"/>
      <c r="E510" s="397"/>
      <c r="F510" s="397"/>
      <c r="G510" s="318"/>
    </row>
    <row r="511" spans="1:7" ht="13.5" thickBot="1" x14ac:dyDescent="0.3">
      <c r="A511" s="158" t="s">
        <v>384</v>
      </c>
      <c r="B511" s="17" t="s">
        <v>378</v>
      </c>
      <c r="C511" s="17" t="s">
        <v>401</v>
      </c>
      <c r="D511" s="18">
        <v>176</v>
      </c>
      <c r="E511" s="384" t="s">
        <v>401</v>
      </c>
      <c r="F511" s="385"/>
      <c r="G511" s="380"/>
    </row>
    <row r="512" spans="1:7" x14ac:dyDescent="0.25">
      <c r="A512" s="312">
        <v>1</v>
      </c>
      <c r="B512" s="398" t="s">
        <v>502</v>
      </c>
      <c r="C512" s="399"/>
      <c r="D512" s="400"/>
      <c r="E512" s="407" t="s">
        <v>327</v>
      </c>
      <c r="F512" s="408"/>
      <c r="G512" s="318" t="s">
        <v>310</v>
      </c>
    </row>
    <row r="513" spans="1:7" ht="15" customHeight="1" x14ac:dyDescent="0.25">
      <c r="A513" s="313"/>
      <c r="B513" s="401"/>
      <c r="C513" s="402"/>
      <c r="D513" s="403"/>
      <c r="E513" s="320"/>
      <c r="F513" s="321"/>
      <c r="G513" s="318"/>
    </row>
    <row r="514" spans="1:7" ht="15" customHeight="1" x14ac:dyDescent="0.25">
      <c r="A514" s="313"/>
      <c r="B514" s="401"/>
      <c r="C514" s="402"/>
      <c r="D514" s="403"/>
      <c r="E514" s="320"/>
      <c r="F514" s="321"/>
      <c r="G514" s="318"/>
    </row>
    <row r="515" spans="1:7" ht="15.75" customHeight="1" thickBot="1" x14ac:dyDescent="0.3">
      <c r="A515" s="314"/>
      <c r="B515" s="404"/>
      <c r="C515" s="405"/>
      <c r="D515" s="406"/>
      <c r="E515" s="396"/>
      <c r="F515" s="397"/>
      <c r="G515" s="318"/>
    </row>
    <row r="516" spans="1:7" ht="13.5" thickBot="1" x14ac:dyDescent="0.3">
      <c r="A516" s="158" t="s">
        <v>411</v>
      </c>
      <c r="B516" s="17" t="s">
        <v>386</v>
      </c>
      <c r="C516" s="17" t="s">
        <v>344</v>
      </c>
      <c r="D516" s="18">
        <v>1257</v>
      </c>
      <c r="E516" s="384" t="s">
        <v>344</v>
      </c>
      <c r="F516" s="385"/>
      <c r="G516" s="380"/>
    </row>
    <row r="517" spans="1:7" ht="12.75" customHeight="1" x14ac:dyDescent="0.25">
      <c r="A517" s="312">
        <v>1</v>
      </c>
      <c r="B517" s="328" t="s">
        <v>503</v>
      </c>
      <c r="C517" s="329"/>
      <c r="D517" s="330"/>
      <c r="E517" s="407" t="s">
        <v>327</v>
      </c>
      <c r="F517" s="408"/>
      <c r="G517" s="318" t="s">
        <v>310</v>
      </c>
    </row>
    <row r="518" spans="1:7" ht="15" customHeight="1" x14ac:dyDescent="0.25">
      <c r="A518" s="313"/>
      <c r="B518" s="331"/>
      <c r="C518" s="332"/>
      <c r="D518" s="333"/>
      <c r="E518" s="320"/>
      <c r="F518" s="321"/>
      <c r="G518" s="318"/>
    </row>
    <row r="519" spans="1:7" x14ac:dyDescent="0.25">
      <c r="A519" s="313"/>
      <c r="B519" s="331"/>
      <c r="C519" s="332"/>
      <c r="D519" s="333"/>
      <c r="E519" s="320"/>
      <c r="F519" s="321"/>
      <c r="G519" s="318"/>
    </row>
    <row r="520" spans="1:7" ht="15.75" customHeight="1" thickBot="1" x14ac:dyDescent="0.3">
      <c r="A520" s="313"/>
      <c r="B520" s="331"/>
      <c r="C520" s="332"/>
      <c r="D520" s="333"/>
      <c r="E520" s="322"/>
      <c r="F520" s="323"/>
      <c r="G520" s="319"/>
    </row>
    <row r="521" spans="1:7" ht="13.5" thickBot="1" x14ac:dyDescent="0.3">
      <c r="A521" s="165" t="s">
        <v>381</v>
      </c>
      <c r="B521" s="417" t="s">
        <v>402</v>
      </c>
      <c r="C521" s="417"/>
      <c r="D521" s="81"/>
      <c r="E521" s="376" t="s">
        <v>402</v>
      </c>
      <c r="F521" s="377"/>
      <c r="G521" s="349"/>
    </row>
    <row r="522" spans="1:7" ht="13.5" thickBot="1" x14ac:dyDescent="0.3">
      <c r="A522" s="158" t="s">
        <v>385</v>
      </c>
      <c r="B522" s="17" t="s">
        <v>387</v>
      </c>
      <c r="C522" s="17" t="s">
        <v>488</v>
      </c>
      <c r="D522" s="18">
        <v>780</v>
      </c>
      <c r="E522" s="384" t="s">
        <v>488</v>
      </c>
      <c r="F522" s="385"/>
      <c r="G522" s="380"/>
    </row>
    <row r="523" spans="1:7" x14ac:dyDescent="0.25">
      <c r="A523" s="312">
        <v>1</v>
      </c>
      <c r="B523" s="368" t="s">
        <v>487</v>
      </c>
      <c r="C523" s="369"/>
      <c r="D523" s="393"/>
      <c r="E523" s="391" t="s">
        <v>327</v>
      </c>
      <c r="F523" s="412"/>
      <c r="G523" s="317" t="s">
        <v>310</v>
      </c>
    </row>
    <row r="524" spans="1:7" ht="15" customHeight="1" x14ac:dyDescent="0.25">
      <c r="A524" s="313"/>
      <c r="B524" s="370"/>
      <c r="C524" s="371"/>
      <c r="D524" s="394"/>
      <c r="E524" s="320"/>
      <c r="F524" s="321"/>
      <c r="G524" s="318"/>
    </row>
    <row r="525" spans="1:7" ht="15" customHeight="1" x14ac:dyDescent="0.25">
      <c r="A525" s="313"/>
      <c r="B525" s="370"/>
      <c r="C525" s="371"/>
      <c r="D525" s="394"/>
      <c r="E525" s="320"/>
      <c r="F525" s="321"/>
      <c r="G525" s="318"/>
    </row>
    <row r="526" spans="1:7" ht="15" customHeight="1" thickBot="1" x14ac:dyDescent="0.3">
      <c r="A526" s="314"/>
      <c r="B526" s="372"/>
      <c r="C526" s="373"/>
      <c r="D526" s="395"/>
      <c r="E526" s="322"/>
      <c r="F526" s="323"/>
      <c r="G526" s="319"/>
    </row>
    <row r="527" spans="1:7" ht="13.5" thickBot="1" x14ac:dyDescent="0.3">
      <c r="A527" s="161" t="s">
        <v>382</v>
      </c>
      <c r="B527" s="416" t="s">
        <v>477</v>
      </c>
      <c r="C527" s="416"/>
      <c r="D527" s="78">
        <f>D528</f>
        <v>4</v>
      </c>
      <c r="E527" s="413" t="s">
        <v>477</v>
      </c>
      <c r="F527" s="414"/>
      <c r="G527" s="415"/>
    </row>
    <row r="528" spans="1:7" ht="13.5" thickBot="1" x14ac:dyDescent="0.3">
      <c r="A528" s="162" t="s">
        <v>381</v>
      </c>
      <c r="B528" s="418" t="s">
        <v>389</v>
      </c>
      <c r="C528" s="418"/>
      <c r="D528" s="79">
        <f>D529</f>
        <v>4</v>
      </c>
      <c r="E528" s="376" t="s">
        <v>389</v>
      </c>
      <c r="F528" s="377"/>
      <c r="G528" s="349"/>
    </row>
    <row r="529" spans="1:7" ht="13.5" thickBot="1" x14ac:dyDescent="0.3">
      <c r="A529" s="158" t="s">
        <v>385</v>
      </c>
      <c r="B529" s="17" t="s">
        <v>412</v>
      </c>
      <c r="C529" s="17" t="s">
        <v>398</v>
      </c>
      <c r="D529" s="18">
        <v>4</v>
      </c>
      <c r="E529" s="384" t="s">
        <v>398</v>
      </c>
      <c r="F529" s="385"/>
      <c r="G529" s="380"/>
    </row>
    <row r="530" spans="1:7" ht="12.75" customHeight="1" x14ac:dyDescent="0.25">
      <c r="A530" s="312">
        <v>1</v>
      </c>
      <c r="B530" s="368" t="s">
        <v>486</v>
      </c>
      <c r="C530" s="369"/>
      <c r="D530" s="369"/>
      <c r="E530" s="391" t="s">
        <v>327</v>
      </c>
      <c r="F530" s="412"/>
      <c r="G530" s="317" t="s">
        <v>310</v>
      </c>
    </row>
    <row r="531" spans="1:7" x14ac:dyDescent="0.25">
      <c r="A531" s="313"/>
      <c r="B531" s="370"/>
      <c r="C531" s="371"/>
      <c r="D531" s="371"/>
      <c r="E531" s="320"/>
      <c r="F531" s="321"/>
      <c r="G531" s="318"/>
    </row>
    <row r="532" spans="1:7" x14ac:dyDescent="0.25">
      <c r="A532" s="313"/>
      <c r="B532" s="370"/>
      <c r="C532" s="371"/>
      <c r="D532" s="371"/>
      <c r="E532" s="320"/>
      <c r="F532" s="321"/>
      <c r="G532" s="318"/>
    </row>
    <row r="533" spans="1:7" ht="13.5" thickBot="1" x14ac:dyDescent="0.3">
      <c r="A533" s="314"/>
      <c r="B533" s="372"/>
      <c r="C533" s="373"/>
      <c r="D533" s="373"/>
      <c r="E533" s="322"/>
      <c r="F533" s="323"/>
      <c r="G533" s="319"/>
    </row>
    <row r="535" spans="1:7" ht="13.5" thickBot="1" x14ac:dyDescent="0.3"/>
    <row r="536" spans="1:7" x14ac:dyDescent="0.25">
      <c r="A536" s="361" t="s">
        <v>512</v>
      </c>
      <c r="B536" s="362"/>
      <c r="C536" s="352"/>
      <c r="D536" s="353"/>
      <c r="E536" s="353"/>
      <c r="F536" s="354"/>
      <c r="G536" s="1"/>
    </row>
    <row r="537" spans="1:7" ht="15" customHeight="1" x14ac:dyDescent="0.25">
      <c r="A537" s="363" t="s">
        <v>135</v>
      </c>
      <c r="B537" s="364"/>
      <c r="C537" s="355"/>
      <c r="D537" s="356"/>
      <c r="E537" s="356"/>
      <c r="F537" s="357"/>
      <c r="G537" s="1"/>
    </row>
    <row r="538" spans="1:7" ht="15" customHeight="1" x14ac:dyDescent="0.25">
      <c r="A538" s="363" t="s">
        <v>136</v>
      </c>
      <c r="B538" s="364"/>
      <c r="C538" s="355"/>
      <c r="D538" s="356"/>
      <c r="E538" s="356"/>
      <c r="F538" s="357"/>
      <c r="G538" s="1"/>
    </row>
    <row r="539" spans="1:7" ht="13.5" thickBot="1" x14ac:dyDescent="0.3">
      <c r="A539" s="365" t="s">
        <v>137</v>
      </c>
      <c r="B539" s="366"/>
      <c r="C539" s="358"/>
      <c r="D539" s="359"/>
      <c r="E539" s="359"/>
      <c r="F539" s="360"/>
      <c r="G539" s="1"/>
    </row>
  </sheetData>
  <sheetProtection algorithmName="SHA-512" hashValue="FCSNAWc7QiH7lVUqfp2xGDYnZmuQbUw/yUfEpUNLvVr2uiUMQnrJJZbqngunUXBMdIEAeHptSV3OHlB7eM1m8g==" saltValue="2KYWYVtpPRvyCYzQVvHxPw==" spinCount="100000" sheet="1" objects="1" scenarios="1" formatColumns="0" formatRows="0" selectLockedCells="1"/>
  <customSheetViews>
    <customSheetView guid="{77337186-7B91-4AA7-8A9B-A289906DCABD}" showPageBreaks="1" printArea="1" view="pageBreakPreview">
      <selection activeCell="C546" sqref="C546"/>
      <pageMargins left="0.7" right="0.7" top="0.75" bottom="0.75" header="0.3" footer="0.3"/>
      <pageSetup scale="46" orientation="portrait" r:id="rId1"/>
    </customSheetView>
    <customSheetView guid="{B344FB07-4E4E-4356-8360-9C856BDF4D28}" scale="130" topLeftCell="A479">
      <selection activeCell="B480" sqref="B480:D480"/>
      <pageMargins left="0.7" right="0.7" top="0.75" bottom="0.75" header="0.3" footer="0.3"/>
      <pageSetup orientation="portrait" r:id="rId2"/>
    </customSheetView>
  </customSheetViews>
  <mergeCells count="682">
    <mergeCell ref="B471:C471"/>
    <mergeCell ref="B415:C415"/>
    <mergeCell ref="B459:C459"/>
    <mergeCell ref="E476:F476"/>
    <mergeCell ref="E463:F463"/>
    <mergeCell ref="E464:F464"/>
    <mergeCell ref="E467:F467"/>
    <mergeCell ref="E468:F468"/>
    <mergeCell ref="E469:F469"/>
    <mergeCell ref="E470:F470"/>
    <mergeCell ref="E473:F473"/>
    <mergeCell ref="E474:F474"/>
    <mergeCell ref="E475:F475"/>
    <mergeCell ref="E459:G459"/>
    <mergeCell ref="E460:G460"/>
    <mergeCell ref="B434:D437"/>
    <mergeCell ref="E438:G438"/>
    <mergeCell ref="E454:G454"/>
    <mergeCell ref="E418:F418"/>
    <mergeCell ref="E419:F419"/>
    <mergeCell ref="E420:F420"/>
    <mergeCell ref="E436:F436"/>
    <mergeCell ref="E437:F437"/>
    <mergeCell ref="E439:F439"/>
    <mergeCell ref="E440:F440"/>
    <mergeCell ref="E441:F441"/>
    <mergeCell ref="E442:F442"/>
    <mergeCell ref="A422:A425"/>
    <mergeCell ref="E371:G371"/>
    <mergeCell ref="B372:D372"/>
    <mergeCell ref="E408:F408"/>
    <mergeCell ref="E397:G397"/>
    <mergeCell ref="E398:G398"/>
    <mergeCell ref="B399:D402"/>
    <mergeCell ref="A399:A402"/>
    <mergeCell ref="G399:G402"/>
    <mergeCell ref="E401:F401"/>
    <mergeCell ref="E402:F402"/>
    <mergeCell ref="E382:G382"/>
    <mergeCell ref="E383:G383"/>
    <mergeCell ref="B382:C382"/>
    <mergeCell ref="B403:C403"/>
    <mergeCell ref="B397:C397"/>
    <mergeCell ref="E396:G396"/>
    <mergeCell ref="A411:A414"/>
    <mergeCell ref="A417:A420"/>
    <mergeCell ref="A405:A408"/>
    <mergeCell ref="B392:D392"/>
    <mergeCell ref="B388:D388"/>
    <mergeCell ref="B387:D387"/>
    <mergeCell ref="B389:D389"/>
    <mergeCell ref="B390:D390"/>
    <mergeCell ref="E429:F429"/>
    <mergeCell ref="E406:F406"/>
    <mergeCell ref="E407:F407"/>
    <mergeCell ref="E409:G409"/>
    <mergeCell ref="B405:D408"/>
    <mergeCell ref="B417:D420"/>
    <mergeCell ref="G429:G432"/>
    <mergeCell ref="B429:D432"/>
    <mergeCell ref="E426:G426"/>
    <mergeCell ref="B427:C427"/>
    <mergeCell ref="E427:G427"/>
    <mergeCell ref="E428:G428"/>
    <mergeCell ref="B426:C426"/>
    <mergeCell ref="G417:G420"/>
    <mergeCell ref="E425:F425"/>
    <mergeCell ref="B411:D414"/>
    <mergeCell ref="E423:F423"/>
    <mergeCell ref="E421:G421"/>
    <mergeCell ref="E410:G410"/>
    <mergeCell ref="E415:G415"/>
    <mergeCell ref="E416:G416"/>
    <mergeCell ref="G411:G414"/>
    <mergeCell ref="E412:F412"/>
    <mergeCell ref="E413:F413"/>
    <mergeCell ref="E414:F414"/>
    <mergeCell ref="E405:F405"/>
    <mergeCell ref="G405:G408"/>
    <mergeCell ref="E141:G141"/>
    <mergeCell ref="E364:G364"/>
    <mergeCell ref="G384:G394"/>
    <mergeCell ref="G372:G380"/>
    <mergeCell ref="E214:G214"/>
    <mergeCell ref="E354:G354"/>
    <mergeCell ref="G230:G252"/>
    <mergeCell ref="E372:E380"/>
    <mergeCell ref="E335:G335"/>
    <mergeCell ref="B318:D318"/>
    <mergeCell ref="B316:D316"/>
    <mergeCell ref="B277:D277"/>
    <mergeCell ref="B278:D278"/>
    <mergeCell ref="E253:G253"/>
    <mergeCell ref="B279:D279"/>
    <mergeCell ref="B167:D167"/>
    <mergeCell ref="B177:D177"/>
    <mergeCell ref="E276:G276"/>
    <mergeCell ref="B190:D190"/>
    <mergeCell ref="B287:D287"/>
    <mergeCell ref="B271:D271"/>
    <mergeCell ref="B268:D268"/>
    <mergeCell ref="B199:D199"/>
    <mergeCell ref="B226:D226"/>
    <mergeCell ref="B227:C227"/>
    <mergeCell ref="B228:C228"/>
    <mergeCell ref="B230:D230"/>
    <mergeCell ref="B231:D231"/>
    <mergeCell ref="B242:D242"/>
    <mergeCell ref="B240:D240"/>
    <mergeCell ref="B257:D257"/>
    <mergeCell ref="B255:D255"/>
    <mergeCell ref="B270:D270"/>
    <mergeCell ref="B336:D336"/>
    <mergeCell ref="E336:E353"/>
    <mergeCell ref="G336:G353"/>
    <mergeCell ref="B337:D337"/>
    <mergeCell ref="B338:D338"/>
    <mergeCell ref="B339:D339"/>
    <mergeCell ref="B340:D340"/>
    <mergeCell ref="B341:D341"/>
    <mergeCell ref="B342:D342"/>
    <mergeCell ref="B346:D346"/>
    <mergeCell ref="B347:D347"/>
    <mergeCell ref="B348:D348"/>
    <mergeCell ref="B369:D369"/>
    <mergeCell ref="B370:D370"/>
    <mergeCell ref="E314:E333"/>
    <mergeCell ref="B282:D282"/>
    <mergeCell ref="B315:D315"/>
    <mergeCell ref="B330:D330"/>
    <mergeCell ref="E166:E175"/>
    <mergeCell ref="G166:G175"/>
    <mergeCell ref="B178:D178"/>
    <mergeCell ref="B180:D180"/>
    <mergeCell ref="B181:D181"/>
    <mergeCell ref="E188:G188"/>
    <mergeCell ref="B189:D189"/>
    <mergeCell ref="B175:D175"/>
    <mergeCell ref="B187:D187"/>
    <mergeCell ref="B174:D174"/>
    <mergeCell ref="B173:D173"/>
    <mergeCell ref="B353:D353"/>
    <mergeCell ref="B319:D319"/>
    <mergeCell ref="B343:D343"/>
    <mergeCell ref="B358:D358"/>
    <mergeCell ref="B357:D357"/>
    <mergeCell ref="B360:D360"/>
    <mergeCell ref="B354:C354"/>
    <mergeCell ref="B334:D334"/>
    <mergeCell ref="B162:D162"/>
    <mergeCell ref="B163:D163"/>
    <mergeCell ref="B280:D280"/>
    <mergeCell ref="B289:D289"/>
    <mergeCell ref="B386:D386"/>
    <mergeCell ref="B384:D384"/>
    <mergeCell ref="B385:D385"/>
    <mergeCell ref="E384:E394"/>
    <mergeCell ref="B394:D394"/>
    <mergeCell ref="B393:D393"/>
    <mergeCell ref="B381:C381"/>
    <mergeCell ref="B378:D378"/>
    <mergeCell ref="B377:D377"/>
    <mergeCell ref="B375:D375"/>
    <mergeCell ref="B376:D376"/>
    <mergeCell ref="B391:D391"/>
    <mergeCell ref="E381:G381"/>
    <mergeCell ref="B373:D373"/>
    <mergeCell ref="B374:D374"/>
    <mergeCell ref="B184:D184"/>
    <mergeCell ref="B179:D179"/>
    <mergeCell ref="B171:D171"/>
    <mergeCell ref="B166:D166"/>
    <mergeCell ref="B128:D128"/>
    <mergeCell ref="E120:E128"/>
    <mergeCell ref="G120:G128"/>
    <mergeCell ref="B127:D127"/>
    <mergeCell ref="B130:D130"/>
    <mergeCell ref="B140:D140"/>
    <mergeCell ref="B131:D131"/>
    <mergeCell ref="B132:D132"/>
    <mergeCell ref="B133:D133"/>
    <mergeCell ref="B134:D134"/>
    <mergeCell ref="B135:D135"/>
    <mergeCell ref="B136:D136"/>
    <mergeCell ref="B137:D137"/>
    <mergeCell ref="G130:G140"/>
    <mergeCell ref="B138:D138"/>
    <mergeCell ref="B139:D139"/>
    <mergeCell ref="E129:G129"/>
    <mergeCell ref="B144:D144"/>
    <mergeCell ref="B168:D168"/>
    <mergeCell ref="B169:D169"/>
    <mergeCell ref="B170:D170"/>
    <mergeCell ref="G177:G187"/>
    <mergeCell ref="E177:E187"/>
    <mergeCell ref="B142:D142"/>
    <mergeCell ref="B143:D143"/>
    <mergeCell ref="B172:D172"/>
    <mergeCell ref="E176:G176"/>
    <mergeCell ref="B153:D153"/>
    <mergeCell ref="B149:D149"/>
    <mergeCell ref="B160:D160"/>
    <mergeCell ref="E154:G154"/>
    <mergeCell ref="B155:D155"/>
    <mergeCell ref="B157:D157"/>
    <mergeCell ref="B158:D158"/>
    <mergeCell ref="B159:D159"/>
    <mergeCell ref="B161:D161"/>
    <mergeCell ref="E165:G165"/>
    <mergeCell ref="B151:D151"/>
    <mergeCell ref="B152:D152"/>
    <mergeCell ref="B164:D164"/>
    <mergeCell ref="B156:D156"/>
    <mergeCell ref="E83:G83"/>
    <mergeCell ref="B84:D84"/>
    <mergeCell ref="E84:E99"/>
    <mergeCell ref="G84:G99"/>
    <mergeCell ref="B85:D85"/>
    <mergeCell ref="B86:D86"/>
    <mergeCell ref="B87:D87"/>
    <mergeCell ref="B88:D88"/>
    <mergeCell ref="E101:G101"/>
    <mergeCell ref="B89:D89"/>
    <mergeCell ref="B90:D90"/>
    <mergeCell ref="B91:D91"/>
    <mergeCell ref="B93:D93"/>
    <mergeCell ref="B94:D94"/>
    <mergeCell ref="B100:D100"/>
    <mergeCell ref="B97:D97"/>
    <mergeCell ref="B98:D98"/>
    <mergeCell ref="B99:D99"/>
    <mergeCell ref="B96:D96"/>
    <mergeCell ref="B92:D92"/>
    <mergeCell ref="B95:D95"/>
    <mergeCell ref="B78:D78"/>
    <mergeCell ref="B79:D79"/>
    <mergeCell ref="B66:D66"/>
    <mergeCell ref="B67:D67"/>
    <mergeCell ref="B68:D68"/>
    <mergeCell ref="B69:D69"/>
    <mergeCell ref="B76:D76"/>
    <mergeCell ref="B75:D75"/>
    <mergeCell ref="E130:E140"/>
    <mergeCell ref="B112:D112"/>
    <mergeCell ref="B114:D114"/>
    <mergeCell ref="B116:D116"/>
    <mergeCell ref="B117:D117"/>
    <mergeCell ref="E119:G119"/>
    <mergeCell ref="B120:D120"/>
    <mergeCell ref="B121:D121"/>
    <mergeCell ref="B122:D122"/>
    <mergeCell ref="E102:E117"/>
    <mergeCell ref="G102:G117"/>
    <mergeCell ref="B103:D103"/>
    <mergeCell ref="B104:D104"/>
    <mergeCell ref="B105:D105"/>
    <mergeCell ref="B111:D111"/>
    <mergeCell ref="B109:D109"/>
    <mergeCell ref="E59:G59"/>
    <mergeCell ref="B60:D60"/>
    <mergeCell ref="B61:D61"/>
    <mergeCell ref="B62:D62"/>
    <mergeCell ref="E35:G35"/>
    <mergeCell ref="B36:D36"/>
    <mergeCell ref="E36:E56"/>
    <mergeCell ref="G36:G5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E60:E82"/>
    <mergeCell ref="B49:D49"/>
    <mergeCell ref="B74:D74"/>
    <mergeCell ref="B77:D77"/>
    <mergeCell ref="B52:D52"/>
    <mergeCell ref="E7:G7"/>
    <mergeCell ref="B9:C9"/>
    <mergeCell ref="E9:G9"/>
    <mergeCell ref="B10:C10"/>
    <mergeCell ref="E10:G10"/>
    <mergeCell ref="B32:D32"/>
    <mergeCell ref="E11:G11"/>
    <mergeCell ref="B12:D12"/>
    <mergeCell ref="E12:E32"/>
    <mergeCell ref="G12:G32"/>
    <mergeCell ref="B13:D13"/>
    <mergeCell ref="B14:D14"/>
    <mergeCell ref="B15:D15"/>
    <mergeCell ref="B16:D16"/>
    <mergeCell ref="B17:D17"/>
    <mergeCell ref="B18:D18"/>
    <mergeCell ref="B25:D25"/>
    <mergeCell ref="B26:D26"/>
    <mergeCell ref="A7:D7"/>
    <mergeCell ref="B22:D22"/>
    <mergeCell ref="B23:D23"/>
    <mergeCell ref="B24:D24"/>
    <mergeCell ref="B55:D55"/>
    <mergeCell ref="B56:D56"/>
    <mergeCell ref="B57:D57"/>
    <mergeCell ref="B58:D58"/>
    <mergeCell ref="B51:D51"/>
    <mergeCell ref="B63:D63"/>
    <mergeCell ref="B64:D64"/>
    <mergeCell ref="B65:D65"/>
    <mergeCell ref="B72:D72"/>
    <mergeCell ref="B70:D70"/>
    <mergeCell ref="B71:D71"/>
    <mergeCell ref="B53:D53"/>
    <mergeCell ref="B54:D54"/>
    <mergeCell ref="B33:D33"/>
    <mergeCell ref="B28:D28"/>
    <mergeCell ref="B50:D50"/>
    <mergeCell ref="B34:D34"/>
    <mergeCell ref="B48:D48"/>
    <mergeCell ref="B27:D27"/>
    <mergeCell ref="B19:D19"/>
    <mergeCell ref="B20:D20"/>
    <mergeCell ref="B21:D21"/>
    <mergeCell ref="B29:D29"/>
    <mergeCell ref="B30:D30"/>
    <mergeCell ref="B31:D31"/>
    <mergeCell ref="B80:D80"/>
    <mergeCell ref="B81:D81"/>
    <mergeCell ref="B110:D110"/>
    <mergeCell ref="B115:D115"/>
    <mergeCell ref="B102:D102"/>
    <mergeCell ref="B123:D123"/>
    <mergeCell ref="B124:D124"/>
    <mergeCell ref="B125:D125"/>
    <mergeCell ref="B126:D126"/>
    <mergeCell ref="B82:D82"/>
    <mergeCell ref="B106:D106"/>
    <mergeCell ref="B107:D107"/>
    <mergeCell ref="B108:D108"/>
    <mergeCell ref="B118:D118"/>
    <mergeCell ref="B73:D73"/>
    <mergeCell ref="B145:D145"/>
    <mergeCell ref="B148:D148"/>
    <mergeCell ref="B150:D150"/>
    <mergeCell ref="B203:D203"/>
    <mergeCell ref="B209:D209"/>
    <mergeCell ref="B205:D205"/>
    <mergeCell ref="B222:D222"/>
    <mergeCell ref="B223:D223"/>
    <mergeCell ref="B182:D182"/>
    <mergeCell ref="B183:D183"/>
    <mergeCell ref="B185:D185"/>
    <mergeCell ref="B186:D186"/>
    <mergeCell ref="B208:D208"/>
    <mergeCell ref="B210:D210"/>
    <mergeCell ref="B191:D191"/>
    <mergeCell ref="B192:D192"/>
    <mergeCell ref="B193:D193"/>
    <mergeCell ref="B194:D194"/>
    <mergeCell ref="B195:D195"/>
    <mergeCell ref="B197:D197"/>
    <mergeCell ref="B215:D215"/>
    <mergeCell ref="B147:D147"/>
    <mergeCell ref="B198:D198"/>
    <mergeCell ref="B320:D320"/>
    <mergeCell ref="B317:D317"/>
    <mergeCell ref="B314:D314"/>
    <mergeCell ref="G314:G333"/>
    <mergeCell ref="E312:G312"/>
    <mergeCell ref="B312:C312"/>
    <mergeCell ref="B292:D292"/>
    <mergeCell ref="B293:D293"/>
    <mergeCell ref="B288:D288"/>
    <mergeCell ref="B294:D294"/>
    <mergeCell ref="B295:D295"/>
    <mergeCell ref="B296:D296"/>
    <mergeCell ref="B327:D327"/>
    <mergeCell ref="B323:D323"/>
    <mergeCell ref="B331:D331"/>
    <mergeCell ref="B332:D332"/>
    <mergeCell ref="E313:G313"/>
    <mergeCell ref="B321:D321"/>
    <mergeCell ref="B324:D324"/>
    <mergeCell ref="B322:D322"/>
    <mergeCell ref="B325:D325"/>
    <mergeCell ref="B326:D326"/>
    <mergeCell ref="B328:D328"/>
    <mergeCell ref="B297:D297"/>
    <mergeCell ref="B269:D269"/>
    <mergeCell ref="B267:D267"/>
    <mergeCell ref="B266:D266"/>
    <mergeCell ref="B265:D265"/>
    <mergeCell ref="B244:D244"/>
    <mergeCell ref="B241:D241"/>
    <mergeCell ref="B249:D249"/>
    <mergeCell ref="B243:D243"/>
    <mergeCell ref="B245:D245"/>
    <mergeCell ref="B256:D256"/>
    <mergeCell ref="B259:D259"/>
    <mergeCell ref="B258:D258"/>
    <mergeCell ref="B254:D254"/>
    <mergeCell ref="B248:D248"/>
    <mergeCell ref="B216:D216"/>
    <mergeCell ref="B217:D217"/>
    <mergeCell ref="B264:D264"/>
    <mergeCell ref="B263:D263"/>
    <mergeCell ref="B262:D262"/>
    <mergeCell ref="B261:D261"/>
    <mergeCell ref="B232:D232"/>
    <mergeCell ref="B233:D233"/>
    <mergeCell ref="B235:D235"/>
    <mergeCell ref="B221:D221"/>
    <mergeCell ref="B250:D250"/>
    <mergeCell ref="B252:D252"/>
    <mergeCell ref="B251:D251"/>
    <mergeCell ref="B246:D246"/>
    <mergeCell ref="B247:D247"/>
    <mergeCell ref="B236:D236"/>
    <mergeCell ref="B237:D237"/>
    <mergeCell ref="B238:D238"/>
    <mergeCell ref="B239:D239"/>
    <mergeCell ref="B200:C200"/>
    <mergeCell ref="E200:G200"/>
    <mergeCell ref="E201:G201"/>
    <mergeCell ref="B202:D202"/>
    <mergeCell ref="E202:E213"/>
    <mergeCell ref="G202:G213"/>
    <mergeCell ref="B204:D204"/>
    <mergeCell ref="B206:D206"/>
    <mergeCell ref="B207:D207"/>
    <mergeCell ref="B211:D211"/>
    <mergeCell ref="B212:D212"/>
    <mergeCell ref="B213:D213"/>
    <mergeCell ref="G60:G82"/>
    <mergeCell ref="E189:E199"/>
    <mergeCell ref="G189:G199"/>
    <mergeCell ref="E230:E252"/>
    <mergeCell ref="G254:G275"/>
    <mergeCell ref="E254:E275"/>
    <mergeCell ref="B224:D224"/>
    <mergeCell ref="B225:D225"/>
    <mergeCell ref="B273:D273"/>
    <mergeCell ref="B274:D274"/>
    <mergeCell ref="E227:G227"/>
    <mergeCell ref="E215:E226"/>
    <mergeCell ref="G215:G226"/>
    <mergeCell ref="B218:D218"/>
    <mergeCell ref="B219:D219"/>
    <mergeCell ref="B220:D220"/>
    <mergeCell ref="B113:D113"/>
    <mergeCell ref="B146:D146"/>
    <mergeCell ref="B260:D260"/>
    <mergeCell ref="E228:G228"/>
    <mergeCell ref="B234:D234"/>
    <mergeCell ref="E229:G229"/>
    <mergeCell ref="B272:D272"/>
    <mergeCell ref="B196:D196"/>
    <mergeCell ref="A1:G5"/>
    <mergeCell ref="A6:G6"/>
    <mergeCell ref="E478:G478"/>
    <mergeCell ref="E479:F479"/>
    <mergeCell ref="E155:E164"/>
    <mergeCell ref="G155:G164"/>
    <mergeCell ref="E142:E153"/>
    <mergeCell ref="G142:G153"/>
    <mergeCell ref="E277:E297"/>
    <mergeCell ref="G277:G297"/>
    <mergeCell ref="E400:F400"/>
    <mergeCell ref="E411:F411"/>
    <mergeCell ref="E417:F417"/>
    <mergeCell ref="E422:F422"/>
    <mergeCell ref="E433:G433"/>
    <mergeCell ref="B275:D275"/>
    <mergeCell ref="B380:D380"/>
    <mergeCell ref="B379:D379"/>
    <mergeCell ref="B333:D333"/>
    <mergeCell ref="E404:G404"/>
    <mergeCell ref="E403:G403"/>
    <mergeCell ref="E395:G395"/>
    <mergeCell ref="B395:C395"/>
    <mergeCell ref="B396:C396"/>
    <mergeCell ref="B409:C409"/>
    <mergeCell ref="G422:G425"/>
    <mergeCell ref="B422:D425"/>
    <mergeCell ref="E424:F424"/>
    <mergeCell ref="B281:D281"/>
    <mergeCell ref="B283:D283"/>
    <mergeCell ref="E299:E311"/>
    <mergeCell ref="G299:G311"/>
    <mergeCell ref="B301:D301"/>
    <mergeCell ref="B302:D302"/>
    <mergeCell ref="B309:D309"/>
    <mergeCell ref="B310:D310"/>
    <mergeCell ref="B305:D305"/>
    <mergeCell ref="B306:D306"/>
    <mergeCell ref="B307:D307"/>
    <mergeCell ref="B308:D308"/>
    <mergeCell ref="B304:D304"/>
    <mergeCell ref="B303:D303"/>
    <mergeCell ref="B311:D311"/>
    <mergeCell ref="B299:D299"/>
    <mergeCell ref="E298:G298"/>
    <mergeCell ref="B291:D291"/>
    <mergeCell ref="B284:D284"/>
    <mergeCell ref="B300:D300"/>
    <mergeCell ref="B290:D290"/>
    <mergeCell ref="B285:D285"/>
    <mergeCell ref="B286:D286"/>
    <mergeCell ref="B329:D329"/>
    <mergeCell ref="E365:E370"/>
    <mergeCell ref="E363:G363"/>
    <mergeCell ref="E356:E362"/>
    <mergeCell ref="G356:G362"/>
    <mergeCell ref="B344:D344"/>
    <mergeCell ref="B345:D345"/>
    <mergeCell ref="B356:D356"/>
    <mergeCell ref="B365:D365"/>
    <mergeCell ref="G365:G370"/>
    <mergeCell ref="B349:D349"/>
    <mergeCell ref="B350:D350"/>
    <mergeCell ref="B351:D351"/>
    <mergeCell ref="B352:D352"/>
    <mergeCell ref="E355:G355"/>
    <mergeCell ref="B363:C363"/>
    <mergeCell ref="B368:D368"/>
    <mergeCell ref="B367:D367"/>
    <mergeCell ref="B366:D366"/>
    <mergeCell ref="B359:D359"/>
    <mergeCell ref="B362:D362"/>
    <mergeCell ref="B361:D361"/>
    <mergeCell ref="E456:F456"/>
    <mergeCell ref="E457:F457"/>
    <mergeCell ref="E458:F458"/>
    <mergeCell ref="E461:F461"/>
    <mergeCell ref="B507:D510"/>
    <mergeCell ref="E503:F503"/>
    <mergeCell ref="E504:F504"/>
    <mergeCell ref="E505:F505"/>
    <mergeCell ref="E507:F507"/>
    <mergeCell ref="E508:F508"/>
    <mergeCell ref="E509:F509"/>
    <mergeCell ref="E490:F490"/>
    <mergeCell ref="E483:G483"/>
    <mergeCell ref="E510:F510"/>
    <mergeCell ref="E502:F502"/>
    <mergeCell ref="E506:G506"/>
    <mergeCell ref="B498:C498"/>
    <mergeCell ref="E498:G498"/>
    <mergeCell ref="B499:C499"/>
    <mergeCell ref="E499:G499"/>
    <mergeCell ref="B500:C500"/>
    <mergeCell ref="B488:C488"/>
    <mergeCell ref="E488:G488"/>
    <mergeCell ref="E489:G489"/>
    <mergeCell ref="A429:A432"/>
    <mergeCell ref="A434:A437"/>
    <mergeCell ref="G434:G437"/>
    <mergeCell ref="E445:F445"/>
    <mergeCell ref="E446:F446"/>
    <mergeCell ref="E447:F447"/>
    <mergeCell ref="E448:F448"/>
    <mergeCell ref="E450:F450"/>
    <mergeCell ref="E451:F451"/>
    <mergeCell ref="E449:G449"/>
    <mergeCell ref="B450:D453"/>
    <mergeCell ref="B443:C443"/>
    <mergeCell ref="B465:C465"/>
    <mergeCell ref="A455:A458"/>
    <mergeCell ref="B455:D458"/>
    <mergeCell ref="G455:G458"/>
    <mergeCell ref="E430:F430"/>
    <mergeCell ref="E431:F431"/>
    <mergeCell ref="E432:F432"/>
    <mergeCell ref="E434:F434"/>
    <mergeCell ref="E435:F435"/>
    <mergeCell ref="G484:G487"/>
    <mergeCell ref="G450:G453"/>
    <mergeCell ref="E520:F520"/>
    <mergeCell ref="G517:G520"/>
    <mergeCell ref="G530:G533"/>
    <mergeCell ref="E523:F523"/>
    <mergeCell ref="E527:G527"/>
    <mergeCell ref="B527:C527"/>
    <mergeCell ref="B521:C521"/>
    <mergeCell ref="E521:G521"/>
    <mergeCell ref="E522:G522"/>
    <mergeCell ref="B528:C528"/>
    <mergeCell ref="E528:G528"/>
    <mergeCell ref="E529:G529"/>
    <mergeCell ref="E530:F530"/>
    <mergeCell ref="E524:F524"/>
    <mergeCell ref="E531:F531"/>
    <mergeCell ref="E532:F532"/>
    <mergeCell ref="E533:F533"/>
    <mergeCell ref="E525:F525"/>
    <mergeCell ref="E526:F526"/>
    <mergeCell ref="G490:G497"/>
    <mergeCell ref="E497:F497"/>
    <mergeCell ref="E452:F452"/>
    <mergeCell ref="E453:F453"/>
    <mergeCell ref="E455:F455"/>
    <mergeCell ref="G512:G515"/>
    <mergeCell ref="A523:A526"/>
    <mergeCell ref="B523:D526"/>
    <mergeCell ref="G523:G526"/>
    <mergeCell ref="E513:F513"/>
    <mergeCell ref="E514:F514"/>
    <mergeCell ref="E515:F515"/>
    <mergeCell ref="E500:G500"/>
    <mergeCell ref="E501:G501"/>
    <mergeCell ref="B512:D515"/>
    <mergeCell ref="G507:G510"/>
    <mergeCell ref="E516:G516"/>
    <mergeCell ref="B502:D505"/>
    <mergeCell ref="A507:A510"/>
    <mergeCell ref="E511:G511"/>
    <mergeCell ref="E512:F512"/>
    <mergeCell ref="G502:G505"/>
    <mergeCell ref="E517:F517"/>
    <mergeCell ref="E477:G477"/>
    <mergeCell ref="G461:G464"/>
    <mergeCell ref="G467:G470"/>
    <mergeCell ref="E443:G443"/>
    <mergeCell ref="E444:G444"/>
    <mergeCell ref="G479:G482"/>
    <mergeCell ref="E462:F462"/>
    <mergeCell ref="E472:G472"/>
    <mergeCell ref="E465:G465"/>
    <mergeCell ref="E466:G466"/>
    <mergeCell ref="E480:F480"/>
    <mergeCell ref="E481:F481"/>
    <mergeCell ref="C536:F536"/>
    <mergeCell ref="C537:F537"/>
    <mergeCell ref="C538:F538"/>
    <mergeCell ref="C539:F539"/>
    <mergeCell ref="A536:B536"/>
    <mergeCell ref="A537:B537"/>
    <mergeCell ref="A538:B538"/>
    <mergeCell ref="A539:B539"/>
    <mergeCell ref="A479:A482"/>
    <mergeCell ref="B484:D487"/>
    <mergeCell ref="A484:A487"/>
    <mergeCell ref="E482:F482"/>
    <mergeCell ref="E493:F493"/>
    <mergeCell ref="E492:F492"/>
    <mergeCell ref="E495:F495"/>
    <mergeCell ref="A512:A515"/>
    <mergeCell ref="B530:D533"/>
    <mergeCell ref="A530:A533"/>
    <mergeCell ref="E484:F484"/>
    <mergeCell ref="E496:F496"/>
    <mergeCell ref="E494:F494"/>
    <mergeCell ref="E491:F491"/>
    <mergeCell ref="E518:F518"/>
    <mergeCell ref="E519:F519"/>
    <mergeCell ref="A502:A505"/>
    <mergeCell ref="B490:C490"/>
    <mergeCell ref="G439:G442"/>
    <mergeCell ref="E485:F485"/>
    <mergeCell ref="E486:F486"/>
    <mergeCell ref="E487:F487"/>
    <mergeCell ref="B479:D482"/>
    <mergeCell ref="B517:D520"/>
    <mergeCell ref="A517:A520"/>
    <mergeCell ref="B461:D464"/>
    <mergeCell ref="A461:A464"/>
    <mergeCell ref="A467:A470"/>
    <mergeCell ref="B467:D470"/>
    <mergeCell ref="B473:D476"/>
    <mergeCell ref="A473:A476"/>
    <mergeCell ref="G473:G476"/>
    <mergeCell ref="E471:G471"/>
    <mergeCell ref="B477:C477"/>
    <mergeCell ref="A439:A442"/>
    <mergeCell ref="B439:D442"/>
    <mergeCell ref="B445:D448"/>
    <mergeCell ref="A445:A448"/>
    <mergeCell ref="A450:A453"/>
    <mergeCell ref="G445:G448"/>
  </mergeCells>
  <pageMargins left="0.7" right="0.7" top="0.75" bottom="0.75" header="0.3" footer="0.3"/>
  <pageSetup scale="46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8"/>
  <sheetViews>
    <sheetView view="pageBreakPreview" zoomScaleNormal="100" zoomScaleSheetLayoutView="100" workbookViewId="0">
      <selection activeCell="F47" sqref="F47"/>
    </sheetView>
  </sheetViews>
  <sheetFormatPr baseColWidth="10" defaultRowHeight="15" x14ac:dyDescent="0.25"/>
  <cols>
    <col min="1" max="1" width="12.7109375" style="38" customWidth="1"/>
    <col min="2" max="2" width="15.5703125" style="39" customWidth="1"/>
    <col min="3" max="3" width="46.28515625" style="40" customWidth="1"/>
    <col min="4" max="4" width="12" style="41" customWidth="1"/>
    <col min="5" max="5" width="10.7109375" style="42" bestFit="1" customWidth="1"/>
    <col min="6" max="6" width="17.28515625" style="37" customWidth="1"/>
    <col min="7" max="7" width="7.140625" style="37" customWidth="1"/>
    <col min="8" max="8" width="17.42578125" style="37" customWidth="1"/>
    <col min="9" max="9" width="20.7109375" style="37" bestFit="1" customWidth="1"/>
    <col min="10" max="10" width="9.42578125" style="37" customWidth="1"/>
    <col min="11" max="11" width="16.28515625" style="37" customWidth="1"/>
    <col min="12" max="12" width="14" style="37" bestFit="1" customWidth="1"/>
    <col min="13" max="16384" width="11.42578125" style="37"/>
  </cols>
  <sheetData>
    <row r="1" spans="1:10" s="36" customFormat="1" ht="15" customHeight="1" x14ac:dyDescent="0.2">
      <c r="A1" s="631" t="s">
        <v>339</v>
      </c>
      <c r="B1" s="632"/>
      <c r="C1" s="632"/>
      <c r="D1" s="632"/>
      <c r="E1" s="632"/>
      <c r="F1" s="632"/>
      <c r="G1" s="632"/>
      <c r="H1" s="632"/>
      <c r="I1" s="633"/>
      <c r="J1" s="194"/>
    </row>
    <row r="2" spans="1:10" s="36" customFormat="1" ht="12" customHeight="1" x14ac:dyDescent="0.2">
      <c r="A2" s="634"/>
      <c r="B2" s="635"/>
      <c r="C2" s="635"/>
      <c r="D2" s="635"/>
      <c r="E2" s="635"/>
      <c r="F2" s="635"/>
      <c r="G2" s="635"/>
      <c r="H2" s="635"/>
      <c r="I2" s="636"/>
      <c r="J2" s="194"/>
    </row>
    <row r="3" spans="1:10" s="36" customFormat="1" ht="12" customHeight="1" x14ac:dyDescent="0.2">
      <c r="A3" s="634"/>
      <c r="B3" s="635"/>
      <c r="C3" s="635"/>
      <c r="D3" s="635"/>
      <c r="E3" s="635"/>
      <c r="F3" s="635"/>
      <c r="G3" s="635"/>
      <c r="H3" s="635"/>
      <c r="I3" s="636"/>
      <c r="J3" s="194"/>
    </row>
    <row r="4" spans="1:10" s="36" customFormat="1" ht="19.5" customHeight="1" x14ac:dyDescent="0.2">
      <c r="A4" s="634"/>
      <c r="B4" s="635"/>
      <c r="C4" s="635"/>
      <c r="D4" s="635"/>
      <c r="E4" s="635"/>
      <c r="F4" s="635"/>
      <c r="G4" s="635"/>
      <c r="H4" s="635"/>
      <c r="I4" s="636"/>
      <c r="J4" s="194"/>
    </row>
    <row r="5" spans="1:10" s="36" customFormat="1" ht="6" customHeight="1" thickBot="1" x14ac:dyDescent="0.25">
      <c r="A5" s="637"/>
      <c r="B5" s="638"/>
      <c r="C5" s="638"/>
      <c r="D5" s="638"/>
      <c r="E5" s="638"/>
      <c r="F5" s="638"/>
      <c r="G5" s="638"/>
      <c r="H5" s="638"/>
      <c r="I5" s="639"/>
      <c r="J5" s="194"/>
    </row>
    <row r="6" spans="1:10" s="36" customFormat="1" ht="18.75" customHeight="1" x14ac:dyDescent="0.2">
      <c r="A6" s="616" t="s">
        <v>556</v>
      </c>
      <c r="B6" s="617"/>
      <c r="C6" s="617"/>
      <c r="D6" s="617"/>
      <c r="E6" s="617"/>
      <c r="F6" s="617"/>
      <c r="G6" s="617"/>
      <c r="H6" s="617"/>
      <c r="I6" s="618"/>
      <c r="J6" s="203"/>
    </row>
    <row r="7" spans="1:10" s="43" customFormat="1" ht="12" x14ac:dyDescent="0.2">
      <c r="A7" s="644" t="s">
        <v>0</v>
      </c>
      <c r="B7" s="619" t="s">
        <v>67</v>
      </c>
      <c r="C7" s="619" t="s">
        <v>103</v>
      </c>
      <c r="D7" s="645" t="s">
        <v>3</v>
      </c>
      <c r="E7" s="641" t="s">
        <v>407</v>
      </c>
      <c r="F7" s="642" t="s">
        <v>129</v>
      </c>
      <c r="G7" s="642"/>
      <c r="H7" s="642"/>
      <c r="I7" s="643"/>
      <c r="J7" s="204"/>
    </row>
    <row r="8" spans="1:10" s="43" customFormat="1" ht="22.5" x14ac:dyDescent="0.2">
      <c r="A8" s="644"/>
      <c r="B8" s="619"/>
      <c r="C8" s="619"/>
      <c r="D8" s="645"/>
      <c r="E8" s="641"/>
      <c r="F8" s="127" t="s">
        <v>100</v>
      </c>
      <c r="G8" s="127" t="s">
        <v>416</v>
      </c>
      <c r="H8" s="127" t="s">
        <v>419</v>
      </c>
      <c r="I8" s="139" t="s">
        <v>415</v>
      </c>
      <c r="J8" s="204"/>
    </row>
    <row r="9" spans="1:10" s="43" customFormat="1" ht="12" x14ac:dyDescent="0.2">
      <c r="A9" s="644"/>
      <c r="B9" s="619"/>
      <c r="C9" s="619"/>
      <c r="D9" s="645"/>
      <c r="E9" s="641"/>
      <c r="F9" s="642" t="s">
        <v>101</v>
      </c>
      <c r="G9" s="642"/>
      <c r="H9" s="642"/>
      <c r="I9" s="643"/>
      <c r="J9" s="204"/>
    </row>
    <row r="10" spans="1:10" s="44" customFormat="1" ht="12.75" x14ac:dyDescent="0.2">
      <c r="A10" s="51">
        <f>'EMR '!A9</f>
        <v>1</v>
      </c>
      <c r="B10" s="624" t="str">
        <f>'EMR '!B9:C9</f>
        <v>EQUIPOS DE IMPRESIÓN Y ESCANEO</v>
      </c>
      <c r="C10" s="624"/>
      <c r="D10" s="52">
        <f>+D11+D24</f>
        <v>229</v>
      </c>
      <c r="E10" s="53"/>
      <c r="F10" s="62">
        <f>F11+F24</f>
        <v>0</v>
      </c>
      <c r="G10" s="62"/>
      <c r="H10" s="62">
        <f t="shared" ref="H10" si="0">H11+H24</f>
        <v>0</v>
      </c>
      <c r="I10" s="140">
        <f>I11+I24</f>
        <v>0</v>
      </c>
      <c r="J10" s="205"/>
    </row>
    <row r="11" spans="1:10" s="43" customFormat="1" ht="21" customHeight="1" x14ac:dyDescent="0.2">
      <c r="A11" s="45" t="str">
        <f>'EMR '!A10</f>
        <v>1.1.</v>
      </c>
      <c r="B11" s="625" t="str">
        <f>'EMR '!B10:C10</f>
        <v>EQUIPOS IMPRESIÓN MODALIDAD OUTSOURCING</v>
      </c>
      <c r="C11" s="625"/>
      <c r="D11" s="46">
        <f>SUM(D12+D13+D14+D15+D16+D17+D18+D19+D20+D21+D22+D23)</f>
        <v>217</v>
      </c>
      <c r="E11" s="58" t="s">
        <v>123</v>
      </c>
      <c r="F11" s="63">
        <f>SUM(F12:F23)</f>
        <v>0</v>
      </c>
      <c r="G11" s="63"/>
      <c r="H11" s="63">
        <f t="shared" ref="H11:I11" si="1">SUM(H12:H23)</f>
        <v>0</v>
      </c>
      <c r="I11" s="141">
        <f t="shared" si="1"/>
        <v>0</v>
      </c>
      <c r="J11" s="205"/>
    </row>
    <row r="12" spans="1:10" ht="22.5" customHeight="1" x14ac:dyDescent="0.25">
      <c r="A12" s="196" t="str">
        <f>'EMR '!A11</f>
        <v>1.1.1.</v>
      </c>
      <c r="B12" s="128" t="str">
        <f>'EMR '!B11</f>
        <v>EMR-111</v>
      </c>
      <c r="C12" s="94" t="str">
        <f>'EMR '!C11</f>
        <v>Impresora Multifuncional Estándar -  &gt;= 40ppm</v>
      </c>
      <c r="D12" s="128">
        <f>'EMR '!D11</f>
        <v>95</v>
      </c>
      <c r="E12" s="95" t="s">
        <v>142</v>
      </c>
      <c r="F12" s="96"/>
      <c r="G12" s="97"/>
      <c r="H12" s="274">
        <f>(+F12*G12)*D12</f>
        <v>0</v>
      </c>
      <c r="I12" s="142">
        <f t="shared" ref="I12:I23" si="2">(D12*F12)+H12</f>
        <v>0</v>
      </c>
      <c r="J12" s="206"/>
    </row>
    <row r="13" spans="1:10" ht="15.75" customHeight="1" x14ac:dyDescent="0.25">
      <c r="A13" s="196" t="str">
        <f>'EMR '!A35</f>
        <v>1.1.2.</v>
      </c>
      <c r="B13" s="128" t="str">
        <f>'EMR '!B35</f>
        <v>EMR-112</v>
      </c>
      <c r="C13" s="94" t="str">
        <f>'EMR '!C35</f>
        <v>Impresora Multifuncional Estándar - 50ppm</v>
      </c>
      <c r="D13" s="128">
        <f>'EMR '!D35</f>
        <v>45</v>
      </c>
      <c r="E13" s="95" t="s">
        <v>142</v>
      </c>
      <c r="F13" s="96"/>
      <c r="G13" s="97"/>
      <c r="H13" s="274">
        <f t="shared" ref="H13:H26" si="3">(+F13*G13)*D13</f>
        <v>0</v>
      </c>
      <c r="I13" s="142">
        <f t="shared" si="2"/>
        <v>0</v>
      </c>
      <c r="J13" s="206"/>
    </row>
    <row r="14" spans="1:10" ht="15.75" customHeight="1" x14ac:dyDescent="0.25">
      <c r="A14" s="196" t="str">
        <f>'EMR '!A59</f>
        <v>1.1.3.</v>
      </c>
      <c r="B14" s="128" t="str">
        <f>'EMR '!B59</f>
        <v>EMR-113</v>
      </c>
      <c r="C14" s="94" t="str">
        <f>'EMR '!C59</f>
        <v>Impresoras Multifuncional Color  - 40  ppm</v>
      </c>
      <c r="D14" s="128">
        <f>'EMR '!D59</f>
        <v>11</v>
      </c>
      <c r="E14" s="95" t="s">
        <v>142</v>
      </c>
      <c r="F14" s="96"/>
      <c r="G14" s="97"/>
      <c r="H14" s="274">
        <f t="shared" si="3"/>
        <v>0</v>
      </c>
      <c r="I14" s="142">
        <f t="shared" si="2"/>
        <v>0</v>
      </c>
      <c r="J14" s="206"/>
    </row>
    <row r="15" spans="1:10" ht="15.75" customHeight="1" x14ac:dyDescent="0.25">
      <c r="A15" s="196" t="str">
        <f>'EMR '!A83</f>
        <v>1.1.4.</v>
      </c>
      <c r="B15" s="128" t="str">
        <f>'EMR '!B83</f>
        <v>EMR-114</v>
      </c>
      <c r="C15" s="94" t="str">
        <f>'EMR '!C83</f>
        <v>Impresoras Color  - 40ppm</v>
      </c>
      <c r="D15" s="128">
        <f>'EMR '!D83</f>
        <v>5</v>
      </c>
      <c r="E15" s="95" t="s">
        <v>142</v>
      </c>
      <c r="F15" s="96"/>
      <c r="G15" s="97"/>
      <c r="H15" s="274">
        <f t="shared" si="3"/>
        <v>0</v>
      </c>
      <c r="I15" s="142">
        <f t="shared" si="2"/>
        <v>0</v>
      </c>
      <c r="J15" s="206"/>
    </row>
    <row r="16" spans="1:10" ht="15.75" customHeight="1" x14ac:dyDescent="0.25">
      <c r="A16" s="196" t="str">
        <f>'EMR '!A101</f>
        <v>1.1.5.</v>
      </c>
      <c r="B16" s="128" t="str">
        <f>'EMR '!B101</f>
        <v>EMR-115</v>
      </c>
      <c r="C16" s="94" t="str">
        <f>'EMR '!C101</f>
        <v>Impresoras B/N  - 40ppm</v>
      </c>
      <c r="D16" s="128">
        <f>'EMR '!D101</f>
        <v>15</v>
      </c>
      <c r="E16" s="283" t="s">
        <v>142</v>
      </c>
      <c r="F16" s="96"/>
      <c r="G16" s="97"/>
      <c r="H16" s="274">
        <f t="shared" si="3"/>
        <v>0</v>
      </c>
      <c r="I16" s="142">
        <f t="shared" si="2"/>
        <v>0</v>
      </c>
      <c r="J16" s="206"/>
    </row>
    <row r="17" spans="1:10" ht="15.75" customHeight="1" x14ac:dyDescent="0.25">
      <c r="A17" s="196" t="str">
        <f>'EMR '!A119</f>
        <v>1.1.6.</v>
      </c>
      <c r="B17" s="128" t="str">
        <f>'EMR '!B119</f>
        <v>EMR-116</v>
      </c>
      <c r="C17" s="94" t="str">
        <f>'EMR '!C119</f>
        <v>Impresoras Térmicas Tipo 1</v>
      </c>
      <c r="D17" s="279">
        <f>'EMR '!D119</f>
        <v>33</v>
      </c>
      <c r="E17" s="628"/>
      <c r="F17" s="281"/>
      <c r="G17" s="97"/>
      <c r="H17" s="274">
        <f t="shared" si="3"/>
        <v>0</v>
      </c>
      <c r="I17" s="142">
        <f t="shared" si="2"/>
        <v>0</v>
      </c>
      <c r="J17" s="206"/>
    </row>
    <row r="18" spans="1:10" ht="15.75" customHeight="1" x14ac:dyDescent="0.25">
      <c r="A18" s="196" t="str">
        <f>'EMR '!A129</f>
        <v>1.1.7.</v>
      </c>
      <c r="B18" s="128" t="str">
        <f>'EMR '!B129</f>
        <v>EMR-117</v>
      </c>
      <c r="C18" s="94" t="str">
        <f>'EMR '!C129</f>
        <v xml:space="preserve">Impresoras Térmicas - Tipo 2 </v>
      </c>
      <c r="D18" s="279">
        <f>'EMR '!D129</f>
        <v>2</v>
      </c>
      <c r="E18" s="629"/>
      <c r="F18" s="281"/>
      <c r="G18" s="97"/>
      <c r="H18" s="274">
        <f t="shared" si="3"/>
        <v>0</v>
      </c>
      <c r="I18" s="142">
        <f t="shared" si="2"/>
        <v>0</v>
      </c>
      <c r="J18" s="206"/>
    </row>
    <row r="19" spans="1:10" ht="15.75" customHeight="1" x14ac:dyDescent="0.25">
      <c r="A19" s="196" t="str">
        <f>'EMR '!A141</f>
        <v>1.1.8.</v>
      </c>
      <c r="B19" s="128" t="str">
        <f>'EMR '!B141</f>
        <v>EMR-118</v>
      </c>
      <c r="C19" s="94" t="str">
        <f>'EMR '!C141</f>
        <v xml:space="preserve">Impresora Portable </v>
      </c>
      <c r="D19" s="279">
        <f>'EMR '!D141</f>
        <v>2</v>
      </c>
      <c r="E19" s="629"/>
      <c r="F19" s="281"/>
      <c r="G19" s="97"/>
      <c r="H19" s="274">
        <f t="shared" si="3"/>
        <v>0</v>
      </c>
      <c r="I19" s="142">
        <f t="shared" si="2"/>
        <v>0</v>
      </c>
      <c r="J19" s="206"/>
    </row>
    <row r="20" spans="1:10" ht="15.75" customHeight="1" x14ac:dyDescent="0.25">
      <c r="A20" s="196" t="str">
        <f>'EMR '!A154</f>
        <v>1.1.9.</v>
      </c>
      <c r="B20" s="128" t="str">
        <f>'EMR '!B154</f>
        <v>EMR-119</v>
      </c>
      <c r="C20" s="94" t="str">
        <f>'EMR '!C154</f>
        <v>Impresora matriz de punto - carro angosto</v>
      </c>
      <c r="D20" s="279">
        <f>'EMR '!D154</f>
        <v>1</v>
      </c>
      <c r="E20" s="629"/>
      <c r="F20" s="281"/>
      <c r="G20" s="97"/>
      <c r="H20" s="274">
        <f t="shared" si="3"/>
        <v>0</v>
      </c>
      <c r="I20" s="142">
        <f t="shared" si="2"/>
        <v>0</v>
      </c>
      <c r="J20" s="206"/>
    </row>
    <row r="21" spans="1:10" ht="15.75" customHeight="1" x14ac:dyDescent="0.25">
      <c r="A21" s="196" t="str">
        <f>'EMR '!A165</f>
        <v>1.1.10.</v>
      </c>
      <c r="B21" s="128" t="str">
        <f>'EMR '!B165</f>
        <v>EMR-120</v>
      </c>
      <c r="C21" s="94" t="str">
        <f>'EMR '!C165</f>
        <v>Impresora matriz de punto - carro ancho</v>
      </c>
      <c r="D21" s="279">
        <f>'EMR '!D165</f>
        <v>1</v>
      </c>
      <c r="E21" s="629"/>
      <c r="F21" s="281"/>
      <c r="G21" s="97"/>
      <c r="H21" s="274">
        <f t="shared" si="3"/>
        <v>0</v>
      </c>
      <c r="I21" s="142">
        <f t="shared" si="2"/>
        <v>0</v>
      </c>
      <c r="J21" s="206"/>
    </row>
    <row r="22" spans="1:10" ht="15.75" customHeight="1" x14ac:dyDescent="0.25">
      <c r="A22" s="196" t="str">
        <f>'EMR '!A176</f>
        <v>1.1.11.</v>
      </c>
      <c r="B22" s="128" t="str">
        <f>'EMR '!B176</f>
        <v>EMR-121</v>
      </c>
      <c r="C22" s="94" t="str">
        <f>'EMR '!C176</f>
        <v>Impresora - Tipo 3 -Marcacion de Muestras</v>
      </c>
      <c r="D22" s="279">
        <f>'EMR '!D176</f>
        <v>3</v>
      </c>
      <c r="E22" s="629"/>
      <c r="F22" s="281"/>
      <c r="G22" s="97"/>
      <c r="H22" s="274">
        <f t="shared" si="3"/>
        <v>0</v>
      </c>
      <c r="I22" s="142">
        <f t="shared" si="2"/>
        <v>0</v>
      </c>
      <c r="J22" s="206"/>
    </row>
    <row r="23" spans="1:10" ht="15.75" customHeight="1" x14ac:dyDescent="0.25">
      <c r="A23" s="196" t="str">
        <f>'EMR '!A188</f>
        <v>1.1.12.</v>
      </c>
      <c r="B23" s="128" t="str">
        <f>'EMR '!B188</f>
        <v>EMR-122</v>
      </c>
      <c r="C23" s="94" t="str">
        <f>'EMR '!C188</f>
        <v xml:space="preserve">Impresora  de manillas </v>
      </c>
      <c r="D23" s="279">
        <f>'EMR '!D188</f>
        <v>4</v>
      </c>
      <c r="E23" s="630"/>
      <c r="F23" s="281"/>
      <c r="G23" s="97"/>
      <c r="H23" s="274">
        <f t="shared" si="3"/>
        <v>0</v>
      </c>
      <c r="I23" s="142">
        <f t="shared" si="2"/>
        <v>0</v>
      </c>
      <c r="J23" s="206"/>
    </row>
    <row r="24" spans="1:10" ht="22.5" customHeight="1" x14ac:dyDescent="0.25">
      <c r="A24" s="45" t="str">
        <f>'EMR '!A200</f>
        <v>1.2.</v>
      </c>
      <c r="B24" s="625" t="str">
        <f>'EMR '!B200:C200</f>
        <v>EQUIPOS ESCANEO MODALIDAD OUTSOURCING</v>
      </c>
      <c r="C24" s="625"/>
      <c r="D24" s="280">
        <f>SUM(D25+D26)</f>
        <v>12</v>
      </c>
      <c r="E24" s="295"/>
      <c r="F24" s="282">
        <f>SUM(F25:F26)</f>
        <v>0</v>
      </c>
      <c r="G24" s="63"/>
      <c r="H24" s="63">
        <f t="shared" ref="H24:I24" si="4">SUM(H25:H26)</f>
        <v>0</v>
      </c>
      <c r="I24" s="141">
        <f t="shared" si="4"/>
        <v>0</v>
      </c>
      <c r="J24" s="205"/>
    </row>
    <row r="25" spans="1:10" x14ac:dyDescent="0.25">
      <c r="A25" s="196" t="str">
        <f>'EMR '!A201</f>
        <v>1.2.1</v>
      </c>
      <c r="B25" s="128" t="str">
        <f>'EMR '!B201</f>
        <v>EMR-124</v>
      </c>
      <c r="C25" s="94" t="str">
        <f>'EMR '!C201</f>
        <v>Escáner de alimentación de hojas a doble cara</v>
      </c>
      <c r="D25" s="279">
        <f>'EMR '!D201</f>
        <v>3</v>
      </c>
      <c r="E25" s="628"/>
      <c r="F25" s="281"/>
      <c r="G25" s="97"/>
      <c r="H25" s="274">
        <f t="shared" si="3"/>
        <v>0</v>
      </c>
      <c r="I25" s="142">
        <f>(D25*F25)+H25</f>
        <v>0</v>
      </c>
      <c r="J25" s="206"/>
    </row>
    <row r="26" spans="1:10" ht="15.75" customHeight="1" x14ac:dyDescent="0.25">
      <c r="A26" s="196" t="str">
        <f>'EMR '!A214</f>
        <v>1.2.2</v>
      </c>
      <c r="B26" s="128" t="str">
        <f>'EMR '!B214</f>
        <v>EMR-125</v>
      </c>
      <c r="C26" s="94" t="str">
        <f>'EMR '!C214</f>
        <v>Escáner plano digitalización doble cara</v>
      </c>
      <c r="D26" s="279">
        <f>'EMR '!D214</f>
        <v>9</v>
      </c>
      <c r="E26" s="630"/>
      <c r="F26" s="281"/>
      <c r="G26" s="97"/>
      <c r="H26" s="274">
        <f t="shared" si="3"/>
        <v>0</v>
      </c>
      <c r="I26" s="142">
        <f>(D26*F26)+H26</f>
        <v>0</v>
      </c>
      <c r="J26" s="206"/>
    </row>
    <row r="27" spans="1:10" ht="23.25" customHeight="1" x14ac:dyDescent="0.25">
      <c r="A27" s="51">
        <f>'EMR '!A227</f>
        <v>2</v>
      </c>
      <c r="B27" s="624" t="str">
        <f>'EMR '!B227:C227</f>
        <v>EQUIPOS DE CÓMPUTO</v>
      </c>
      <c r="C27" s="624"/>
      <c r="D27" s="52">
        <f>D28+D33+D36+D38</f>
        <v>1230</v>
      </c>
      <c r="E27" s="56"/>
      <c r="F27" s="62">
        <f>F28+F33+F36+F38</f>
        <v>0</v>
      </c>
      <c r="G27" s="62"/>
      <c r="H27" s="62">
        <f t="shared" ref="H27:I27" si="5">H28+H33+H36+H38</f>
        <v>0</v>
      </c>
      <c r="I27" s="140">
        <f t="shared" si="5"/>
        <v>0</v>
      </c>
      <c r="J27" s="210"/>
    </row>
    <row r="28" spans="1:10" ht="22.5" x14ac:dyDescent="0.25">
      <c r="A28" s="45" t="str">
        <f>'EMR '!A228</f>
        <v>2.1.</v>
      </c>
      <c r="B28" s="625" t="str">
        <f>'EMR '!B228:C228</f>
        <v>COMPUTADORES DE ESCRITORIO</v>
      </c>
      <c r="C28" s="625"/>
      <c r="D28" s="46">
        <f>SUM(D29+D30+D31)</f>
        <v>1075</v>
      </c>
      <c r="E28" s="47" t="s">
        <v>124</v>
      </c>
      <c r="F28" s="63">
        <f>SUM(F29:F31)</f>
        <v>0</v>
      </c>
      <c r="G28" s="63"/>
      <c r="H28" s="63">
        <f t="shared" ref="H28:I28" si="6">SUM(H29:H31)</f>
        <v>0</v>
      </c>
      <c r="I28" s="141">
        <f t="shared" si="6"/>
        <v>0</v>
      </c>
      <c r="J28" s="205"/>
    </row>
    <row r="29" spans="1:10" x14ac:dyDescent="0.25">
      <c r="A29" s="196" t="str">
        <f>'EMR '!A229</f>
        <v>2.1.1.</v>
      </c>
      <c r="B29" s="128" t="str">
        <f>'EMR '!B229</f>
        <v>EMR-211</v>
      </c>
      <c r="C29" s="94" t="str">
        <f>'EMR '!C229</f>
        <v>Computador Escritorio  Tipo 1 AIO</v>
      </c>
      <c r="D29" s="128">
        <f>'EMR '!D229</f>
        <v>1020</v>
      </c>
      <c r="E29" s="95" t="s">
        <v>125</v>
      </c>
      <c r="F29" s="96"/>
      <c r="G29" s="97"/>
      <c r="H29" s="274">
        <f t="shared" ref="H29:H32" si="7">(+F29*G29)*D29</f>
        <v>0</v>
      </c>
      <c r="I29" s="142">
        <f>(D29*F29)+H29</f>
        <v>0</v>
      </c>
      <c r="J29" s="206"/>
    </row>
    <row r="30" spans="1:10" x14ac:dyDescent="0.25">
      <c r="A30" s="196" t="str">
        <f>'EMR '!A253</f>
        <v>2.1.2.</v>
      </c>
      <c r="B30" s="128" t="str">
        <f>'EMR '!B253</f>
        <v>EMR-212</v>
      </c>
      <c r="C30" s="94" t="str">
        <f>'EMR '!C253</f>
        <v>Computador Escritorio  Tipo 2 de Torre</v>
      </c>
      <c r="D30" s="128">
        <f>'EMR '!D253</f>
        <v>35</v>
      </c>
      <c r="E30" s="95" t="s">
        <v>126</v>
      </c>
      <c r="F30" s="96"/>
      <c r="G30" s="97"/>
      <c r="H30" s="274">
        <f t="shared" si="7"/>
        <v>0</v>
      </c>
      <c r="I30" s="142">
        <f t="shared" ref="I30:I40" si="8">(D30*F30)+H30</f>
        <v>0</v>
      </c>
      <c r="J30" s="206"/>
    </row>
    <row r="31" spans="1:10" x14ac:dyDescent="0.25">
      <c r="A31" s="196" t="str">
        <f>'EMR '!A276</f>
        <v>2.1.3.</v>
      </c>
      <c r="B31" s="128" t="str">
        <f>'EMR '!B276</f>
        <v>EMR-213</v>
      </c>
      <c r="C31" s="94" t="str">
        <f>'EMR '!C276</f>
        <v>Computador Escritorio Tipo 3 WorkStation</v>
      </c>
      <c r="D31" s="128">
        <f>'EMR '!D276</f>
        <v>20</v>
      </c>
      <c r="E31" s="95" t="s">
        <v>126</v>
      </c>
      <c r="F31" s="96"/>
      <c r="G31" s="97"/>
      <c r="H31" s="274">
        <f t="shared" si="7"/>
        <v>0</v>
      </c>
      <c r="I31" s="142">
        <f t="shared" si="8"/>
        <v>0</v>
      </c>
      <c r="J31" s="206"/>
    </row>
    <row r="32" spans="1:10" x14ac:dyDescent="0.25">
      <c r="A32" s="133" t="str">
        <f>'EMR '!A298</f>
        <v>2.1.4.</v>
      </c>
      <c r="B32" s="134" t="str">
        <f>'EMR '!B298</f>
        <v>EMR-214</v>
      </c>
      <c r="C32" s="135" t="str">
        <f>'EMR '!C298</f>
        <v xml:space="preserve">Computador Tipo 4  Mini PC </v>
      </c>
      <c r="D32" s="134">
        <f>'EMR '!D298</f>
        <v>0</v>
      </c>
      <c r="E32" s="287" t="s">
        <v>336</v>
      </c>
      <c r="F32" s="137"/>
      <c r="G32" s="138"/>
      <c r="H32" s="275">
        <f t="shared" si="7"/>
        <v>0</v>
      </c>
      <c r="I32" s="143">
        <f t="shared" si="8"/>
        <v>0</v>
      </c>
      <c r="J32" s="207"/>
    </row>
    <row r="33" spans="1:10" ht="24.75" customHeight="1" x14ac:dyDescent="0.25">
      <c r="A33" s="45" t="str">
        <f>'EMR '!A312</f>
        <v>2.2.</v>
      </c>
      <c r="B33" s="625" t="str">
        <f>'EMR '!B312:C312</f>
        <v>COMPUTADORES PORTÁTILES</v>
      </c>
      <c r="C33" s="625"/>
      <c r="D33" s="280">
        <f>SUM(D34:D35)</f>
        <v>135</v>
      </c>
      <c r="E33" s="288"/>
      <c r="F33" s="282">
        <f>SUM(F34:F34)</f>
        <v>0</v>
      </c>
      <c r="G33" s="63"/>
      <c r="H33" s="63">
        <f t="shared" ref="H33:I33" si="9">SUM(H34:H34)</f>
        <v>0</v>
      </c>
      <c r="I33" s="141">
        <f t="shared" si="9"/>
        <v>0</v>
      </c>
      <c r="J33" s="205"/>
    </row>
    <row r="34" spans="1:10" x14ac:dyDescent="0.25">
      <c r="A34" s="196" t="str">
        <f>'EMR '!A313</f>
        <v>2.2.1.</v>
      </c>
      <c r="B34" s="128" t="str">
        <f>'EMR '!B313</f>
        <v>EMR-216</v>
      </c>
      <c r="C34" s="94" t="str">
        <f>'EMR '!C313</f>
        <v>Computadores Portátiles - Tipo 1</v>
      </c>
      <c r="D34" s="279">
        <f>'EMR '!D313</f>
        <v>135</v>
      </c>
      <c r="E34" s="289"/>
      <c r="F34" s="281"/>
      <c r="G34" s="97"/>
      <c r="H34" s="274">
        <f t="shared" ref="H34:H35" si="10">(+F34*G34)*D34</f>
        <v>0</v>
      </c>
      <c r="I34" s="142">
        <f t="shared" si="8"/>
        <v>0</v>
      </c>
      <c r="J34" s="206"/>
    </row>
    <row r="35" spans="1:10" x14ac:dyDescent="0.25">
      <c r="A35" s="133" t="str">
        <f>'EMR '!A335</f>
        <v>2.2.2</v>
      </c>
      <c r="B35" s="134" t="str">
        <f>'EMR '!B335</f>
        <v>EMR-217</v>
      </c>
      <c r="C35" s="135" t="str">
        <f>'EMR '!C335</f>
        <v>Computadores Portátiles - Tipo 2</v>
      </c>
      <c r="D35" s="284">
        <f>'EMR '!D335</f>
        <v>0</v>
      </c>
      <c r="E35" s="289"/>
      <c r="F35" s="286"/>
      <c r="G35" s="138"/>
      <c r="H35" s="275">
        <f t="shared" si="10"/>
        <v>0</v>
      </c>
      <c r="I35" s="143">
        <f t="shared" si="8"/>
        <v>0</v>
      </c>
      <c r="J35" s="207"/>
    </row>
    <row r="36" spans="1:10" x14ac:dyDescent="0.25">
      <c r="A36" s="59" t="str">
        <f>'EMR '!A354</f>
        <v>2.3.</v>
      </c>
      <c r="B36" s="625" t="str">
        <f>'EMR '!B354:C354</f>
        <v>SERVIDORES</v>
      </c>
      <c r="C36" s="625"/>
      <c r="D36" s="280">
        <f>SUM(D37)</f>
        <v>2</v>
      </c>
      <c r="E36" s="290"/>
      <c r="F36" s="282">
        <f>SUM(F37)</f>
        <v>0</v>
      </c>
      <c r="G36" s="63"/>
      <c r="H36" s="63">
        <f t="shared" ref="H36:I36" si="11">SUM(H37)</f>
        <v>0</v>
      </c>
      <c r="I36" s="141">
        <f t="shared" si="11"/>
        <v>0</v>
      </c>
      <c r="J36" s="205"/>
    </row>
    <row r="37" spans="1:10" ht="15" customHeight="1" x14ac:dyDescent="0.25">
      <c r="A37" s="197"/>
      <c r="B37" s="129" t="str">
        <f>'EMR '!B355</f>
        <v>EMR-219</v>
      </c>
      <c r="C37" s="98" t="str">
        <f>'EMR '!C355</f>
        <v xml:space="preserve">Servidor </v>
      </c>
      <c r="D37" s="285">
        <f>'EMR '!D355</f>
        <v>2</v>
      </c>
      <c r="E37" s="290"/>
      <c r="F37" s="281"/>
      <c r="G37" s="97"/>
      <c r="H37" s="274">
        <f t="shared" ref="H37" si="12">(+F37*G37)*D37</f>
        <v>0</v>
      </c>
      <c r="I37" s="142">
        <f t="shared" si="8"/>
        <v>0</v>
      </c>
      <c r="J37" s="206"/>
    </row>
    <row r="38" spans="1:10" ht="16.5" customHeight="1" x14ac:dyDescent="0.25">
      <c r="A38" s="59" t="str">
        <f>'EMR '!A363</f>
        <v>2.4</v>
      </c>
      <c r="B38" s="625" t="str">
        <f>'EMR '!B363:C363</f>
        <v xml:space="preserve"> LECTORES </v>
      </c>
      <c r="C38" s="625"/>
      <c r="D38" s="280">
        <f>SUM(D39:D40)</f>
        <v>18</v>
      </c>
      <c r="E38" s="290"/>
      <c r="F38" s="282">
        <f>SUM(F39:F40)</f>
        <v>0</v>
      </c>
      <c r="G38" s="63"/>
      <c r="H38" s="63">
        <f t="shared" ref="H38:I38" si="13">SUM(H39:H40)</f>
        <v>0</v>
      </c>
      <c r="I38" s="141">
        <f t="shared" si="13"/>
        <v>0</v>
      </c>
      <c r="J38" s="205"/>
    </row>
    <row r="39" spans="1:10" x14ac:dyDescent="0.25">
      <c r="A39" s="196" t="str">
        <f>'EMR '!A364</f>
        <v>2.4.1.</v>
      </c>
      <c r="B39" s="128" t="str">
        <f>'EMR '!B364</f>
        <v>EMR-221</v>
      </c>
      <c r="C39" s="94" t="str">
        <f>'EMR '!C364</f>
        <v>Lectores de código de barras inalámbricos Tipo 1</v>
      </c>
      <c r="D39" s="279">
        <f>'EMR '!D364</f>
        <v>10</v>
      </c>
      <c r="E39" s="289"/>
      <c r="F39" s="281"/>
      <c r="G39" s="97"/>
      <c r="H39" s="274">
        <f t="shared" ref="H39:H40" si="14">(+F39*G39)*D39</f>
        <v>0</v>
      </c>
      <c r="I39" s="142">
        <f t="shared" si="8"/>
        <v>0</v>
      </c>
      <c r="J39" s="206"/>
    </row>
    <row r="40" spans="1:10" ht="21" customHeight="1" x14ac:dyDescent="0.25">
      <c r="A40" s="196" t="str">
        <f>'EMR '!A371</f>
        <v>2.4.2.</v>
      </c>
      <c r="B40" s="128" t="str">
        <f>'EMR '!B371</f>
        <v>EMR-222</v>
      </c>
      <c r="C40" s="94" t="str">
        <f>'EMR '!C371</f>
        <v>Lectores de código de barras inalámbricos Tipo 2</v>
      </c>
      <c r="D40" s="279">
        <f>'EMR '!D371</f>
        <v>8</v>
      </c>
      <c r="E40" s="291"/>
      <c r="F40" s="281"/>
      <c r="G40" s="97"/>
      <c r="H40" s="274">
        <f t="shared" si="14"/>
        <v>0</v>
      </c>
      <c r="I40" s="142">
        <f t="shared" si="8"/>
        <v>0</v>
      </c>
      <c r="J40" s="206"/>
    </row>
    <row r="41" spans="1:10" ht="29.25" customHeight="1" x14ac:dyDescent="0.25">
      <c r="A41" s="51">
        <v>3</v>
      </c>
      <c r="B41" s="624" t="s">
        <v>58</v>
      </c>
      <c r="C41" s="624"/>
      <c r="D41" s="52">
        <f>D42</f>
        <v>25</v>
      </c>
      <c r="E41" s="56"/>
      <c r="F41" s="62">
        <f>F42</f>
        <v>0</v>
      </c>
      <c r="G41" s="62"/>
      <c r="H41" s="62">
        <f t="shared" ref="H41:I42" si="15">H42</f>
        <v>0</v>
      </c>
      <c r="I41" s="140">
        <f t="shared" si="15"/>
        <v>0</v>
      </c>
      <c r="J41" s="210"/>
    </row>
    <row r="42" spans="1:10" x14ac:dyDescent="0.25">
      <c r="A42" s="45" t="str">
        <f>'EMR '!A382</f>
        <v>3.1.</v>
      </c>
      <c r="B42" s="625" t="str">
        <f>'EMR '!B382:C382</f>
        <v xml:space="preserve">RED INALÁMBRICA </v>
      </c>
      <c r="C42" s="625"/>
      <c r="D42" s="46">
        <f>D43</f>
        <v>25</v>
      </c>
      <c r="E42" s="58"/>
      <c r="F42" s="63">
        <f>F43</f>
        <v>0</v>
      </c>
      <c r="G42" s="63"/>
      <c r="H42" s="63">
        <f t="shared" si="15"/>
        <v>0</v>
      </c>
      <c r="I42" s="141">
        <f t="shared" si="15"/>
        <v>0</v>
      </c>
      <c r="J42" s="205"/>
    </row>
    <row r="43" spans="1:10" x14ac:dyDescent="0.25">
      <c r="A43" s="133" t="str">
        <f>'EMR '!A383</f>
        <v>3.1.1.</v>
      </c>
      <c r="B43" s="134" t="str">
        <f>'EMR '!B383</f>
        <v>EMR-312</v>
      </c>
      <c r="C43" s="135" t="str">
        <f>'EMR '!C383</f>
        <v>Access Point con Power Injector ARUBA</v>
      </c>
      <c r="D43" s="134">
        <f>'EMR '!D381</f>
        <v>25</v>
      </c>
      <c r="E43" s="136"/>
      <c r="F43" s="137">
        <v>0</v>
      </c>
      <c r="G43" s="138"/>
      <c r="H43" s="275">
        <f t="shared" ref="H43" si="16">(+F43*G43)*D43</f>
        <v>0</v>
      </c>
      <c r="I43" s="143">
        <f t="shared" ref="I43" si="17">(D43*F43)+H43</f>
        <v>0</v>
      </c>
      <c r="J43" s="207"/>
    </row>
    <row r="44" spans="1:10" x14ac:dyDescent="0.25">
      <c r="A44" s="51">
        <v>4</v>
      </c>
      <c r="B44" s="624" t="str">
        <f>'EMR '!B395:C395</f>
        <v>SERVICIOS DE INFRAESTRUCTURA Y SEGURIDAD</v>
      </c>
      <c r="C44" s="624"/>
      <c r="D44" s="52"/>
      <c r="E44" s="53"/>
      <c r="F44" s="62">
        <f>SUM(F45+F55)</f>
        <v>0</v>
      </c>
      <c r="G44" s="62"/>
      <c r="H44" s="62">
        <f>SUM(H45+H55)</f>
        <v>0</v>
      </c>
      <c r="I44" s="140">
        <f>SUM(I45+I55)</f>
        <v>0</v>
      </c>
      <c r="J44" s="210"/>
    </row>
    <row r="45" spans="1:10" x14ac:dyDescent="0.25">
      <c r="A45" s="60" t="str">
        <f>'EMR '!A396</f>
        <v>4.1.</v>
      </c>
      <c r="B45" s="657" t="str">
        <f>'EMR '!B396:C396</f>
        <v>SERVICIOS INFRAESTRUCUTURA</v>
      </c>
      <c r="C45" s="657"/>
      <c r="D45" s="46"/>
      <c r="E45" s="58"/>
      <c r="F45" s="63">
        <f>F46+F49+F52</f>
        <v>0</v>
      </c>
      <c r="G45" s="63"/>
      <c r="H45" s="63">
        <f t="shared" ref="H45:I45" si="18">H46+H49+H52</f>
        <v>0</v>
      </c>
      <c r="I45" s="141">
        <f t="shared" si="18"/>
        <v>0</v>
      </c>
      <c r="J45" s="205"/>
    </row>
    <row r="46" spans="1:10" x14ac:dyDescent="0.25">
      <c r="A46" s="85" t="str">
        <f>'EMR '!A397</f>
        <v>4.1.1.</v>
      </c>
      <c r="B46" s="653" t="str">
        <f>'EMR '!B397:C397</f>
        <v xml:space="preserve">SERVICIOS DE IMPRESIÓN </v>
      </c>
      <c r="C46" s="640"/>
      <c r="D46" s="82"/>
      <c r="E46" s="84"/>
      <c r="F46" s="83">
        <f>SUM(F47:F48)</f>
        <v>0</v>
      </c>
      <c r="G46" s="83"/>
      <c r="H46" s="83">
        <f t="shared" ref="H46:I46" si="19">SUM(H47:H48)</f>
        <v>0</v>
      </c>
      <c r="I46" s="144">
        <f t="shared" si="19"/>
        <v>0</v>
      </c>
      <c r="J46" s="208"/>
    </row>
    <row r="47" spans="1:10" x14ac:dyDescent="0.25">
      <c r="A47" s="622" t="str">
        <f>'EMR '!A398</f>
        <v>4.1.1.1.</v>
      </c>
      <c r="B47" s="620" t="str">
        <f>'EMR '!B398</f>
        <v>EMR-411</v>
      </c>
      <c r="C47" s="195" t="str">
        <f>CONCATENATE("Hardware"," ",'EMR '!C398,"")</f>
        <v>Hardware Servicios de Impresión</v>
      </c>
      <c r="D47" s="128">
        <f>'EMR '!D398</f>
        <v>1</v>
      </c>
      <c r="E47" s="626"/>
      <c r="F47" s="96"/>
      <c r="G47" s="97"/>
      <c r="H47" s="274">
        <f t="shared" ref="H47:H48" si="20">(+F47*G47)*D47</f>
        <v>0</v>
      </c>
      <c r="I47" s="142">
        <f t="shared" ref="I47:I48" si="21">(D47*F47)+H47</f>
        <v>0</v>
      </c>
      <c r="J47" s="206"/>
    </row>
    <row r="48" spans="1:10" x14ac:dyDescent="0.25">
      <c r="A48" s="623"/>
      <c r="B48" s="621"/>
      <c r="C48" s="195" t="str">
        <f>CONCATENATE("Software"," ",'EMR '!C398,"")</f>
        <v>Software Servicios de Impresión</v>
      </c>
      <c r="D48" s="128">
        <v>1</v>
      </c>
      <c r="E48" s="627"/>
      <c r="F48" s="96"/>
      <c r="G48" s="97"/>
      <c r="H48" s="274">
        <f t="shared" si="20"/>
        <v>0</v>
      </c>
      <c r="I48" s="142">
        <f t="shared" si="21"/>
        <v>0</v>
      </c>
      <c r="J48" s="206"/>
    </row>
    <row r="49" spans="1:10" ht="19.5" customHeight="1" x14ac:dyDescent="0.25">
      <c r="A49" s="86" t="str">
        <f>'EMR '!A403</f>
        <v>4.1.2.</v>
      </c>
      <c r="B49" s="654" t="str">
        <f>'EMR '!B403:C403</f>
        <v>SERVICIOS DE DIRECTORIO ACTIVO Y DOMINIO</v>
      </c>
      <c r="C49" s="640"/>
      <c r="D49" s="82"/>
      <c r="E49" s="84"/>
      <c r="F49" s="83">
        <f>SUM(F50:F51)</f>
        <v>0</v>
      </c>
      <c r="G49" s="83"/>
      <c r="H49" s="83">
        <f t="shared" ref="H49:I49" si="22">SUM(H50:H51)</f>
        <v>0</v>
      </c>
      <c r="I49" s="144">
        <f t="shared" si="22"/>
        <v>0</v>
      </c>
      <c r="J49" s="208"/>
    </row>
    <row r="50" spans="1:10" ht="36" customHeight="1" x14ac:dyDescent="0.25">
      <c r="A50" s="622" t="str">
        <f>'EMR '!A404</f>
        <v>4.1.2.1.</v>
      </c>
      <c r="B50" s="620" t="str">
        <f>'EMR '!B404</f>
        <v>EMR-412</v>
      </c>
      <c r="C50" s="195" t="str">
        <f>'EMR '!C404</f>
        <v>Hardware y software Servicios de Directorio: DNS - Active Directory - Dominio - DHCP - WSUS y Servicios asociados a la red</v>
      </c>
      <c r="D50" s="128">
        <f>'EMR '!D404</f>
        <v>1</v>
      </c>
      <c r="E50" s="646"/>
      <c r="F50" s="96"/>
      <c r="G50" s="97"/>
      <c r="H50" s="274">
        <f t="shared" ref="H50:H54" si="23">(+F50*G50)*D50</f>
        <v>0</v>
      </c>
      <c r="I50" s="142">
        <f t="shared" ref="I50:I51" si="24">(D50*F50)+H50</f>
        <v>0</v>
      </c>
      <c r="J50" s="206"/>
    </row>
    <row r="51" spans="1:10" ht="31.5" customHeight="1" x14ac:dyDescent="0.25">
      <c r="A51" s="623"/>
      <c r="B51" s="621"/>
      <c r="C51" s="195" t="str">
        <f>CONCATENATE("Licenciamiento"," ",'EMR '!C405,": DNS - Active Directory - Dominio - DHCP - WSUS ETC.")</f>
        <v>Licenciamiento : DNS - Active Directory - Dominio - DHCP - WSUS ETC.</v>
      </c>
      <c r="D51" s="128">
        <f>'EMR '!D404</f>
        <v>1</v>
      </c>
      <c r="E51" s="646"/>
      <c r="F51" s="96"/>
      <c r="G51" s="97"/>
      <c r="H51" s="274">
        <f t="shared" si="23"/>
        <v>0</v>
      </c>
      <c r="I51" s="142">
        <f t="shared" si="24"/>
        <v>0</v>
      </c>
      <c r="J51" s="206"/>
    </row>
    <row r="52" spans="1:10" ht="18.75" customHeight="1" x14ac:dyDescent="0.25">
      <c r="A52" s="86" t="str">
        <f>'EMR '!A409</f>
        <v>4.1.3.</v>
      </c>
      <c r="B52" s="654" t="str">
        <f>'EMR '!B409:C409</f>
        <v>HERRAMIENTAS MESA DE AYUDA</v>
      </c>
      <c r="C52" s="640"/>
      <c r="D52" s="82"/>
      <c r="E52" s="84"/>
      <c r="F52" s="83">
        <f>SUM(F53:F54)</f>
        <v>0</v>
      </c>
      <c r="G52" s="83"/>
      <c r="H52" s="83">
        <f t="shared" ref="H52:I52" si="25">SUM(H53:H54)</f>
        <v>0</v>
      </c>
      <c r="I52" s="144">
        <f t="shared" si="25"/>
        <v>0</v>
      </c>
      <c r="J52" s="208"/>
    </row>
    <row r="53" spans="1:10" ht="31.5" customHeight="1" x14ac:dyDescent="0.25">
      <c r="A53" s="622" t="str">
        <f>'EMR '!A410</f>
        <v>4.1.3.1.</v>
      </c>
      <c r="B53" s="620" t="str">
        <f>'EMR '!B410</f>
        <v>EMR-413</v>
      </c>
      <c r="C53" s="195" t="s">
        <v>505</v>
      </c>
      <c r="D53" s="128">
        <f>'EMR '!D410</f>
        <v>1</v>
      </c>
      <c r="E53" s="659"/>
      <c r="F53" s="96"/>
      <c r="G53" s="97"/>
      <c r="H53" s="274">
        <f t="shared" si="23"/>
        <v>0</v>
      </c>
      <c r="I53" s="142">
        <f t="shared" ref="I53:I54" si="26">(D53*F53)+H53</f>
        <v>0</v>
      </c>
      <c r="J53" s="206"/>
    </row>
    <row r="54" spans="1:10" ht="30" customHeight="1" x14ac:dyDescent="0.25">
      <c r="A54" s="623"/>
      <c r="B54" s="621"/>
      <c r="C54" s="195" t="s">
        <v>432</v>
      </c>
      <c r="D54" s="128">
        <f>'EMR '!D410</f>
        <v>1</v>
      </c>
      <c r="E54" s="660"/>
      <c r="F54" s="96"/>
      <c r="G54" s="97"/>
      <c r="H54" s="274">
        <f t="shared" si="23"/>
        <v>0</v>
      </c>
      <c r="I54" s="142">
        <f t="shared" si="26"/>
        <v>0</v>
      </c>
      <c r="J54" s="206"/>
    </row>
    <row r="55" spans="1:10" x14ac:dyDescent="0.25">
      <c r="A55" s="60" t="str">
        <f>'EMR '!A426</f>
        <v>4.2.</v>
      </c>
      <c r="B55" s="657" t="str">
        <f>'EMR '!B426:C426</f>
        <v>SERVICIOS DE SEGURIDAD INFORMATICA</v>
      </c>
      <c r="C55" s="657"/>
      <c r="D55" s="46"/>
      <c r="E55" s="58"/>
      <c r="F55" s="63">
        <f>F56+F60+F64+F66+F68</f>
        <v>0</v>
      </c>
      <c r="G55" s="63"/>
      <c r="H55" s="63">
        <f>H56+H60+H64+H66+H68</f>
        <v>0</v>
      </c>
      <c r="I55" s="141">
        <f>I56+I60+I64+I66+I68</f>
        <v>0</v>
      </c>
      <c r="J55" s="205"/>
    </row>
    <row r="56" spans="1:10" ht="15.75" customHeight="1" x14ac:dyDescent="0.25">
      <c r="A56" s="87" t="str">
        <f>'EMR '!A427</f>
        <v>4.2.1.</v>
      </c>
      <c r="B56" s="640" t="str">
        <f>'EMR '!B427:C427</f>
        <v>SEGURIDAD REDES</v>
      </c>
      <c r="C56" s="640"/>
      <c r="D56" s="82"/>
      <c r="E56" s="84"/>
      <c r="F56" s="83">
        <f>SUM(F57:F59)</f>
        <v>0</v>
      </c>
      <c r="G56" s="83"/>
      <c r="H56" s="83">
        <f t="shared" ref="H56:I56" si="27">SUM(H57:H59)</f>
        <v>0</v>
      </c>
      <c r="I56" s="144">
        <f t="shared" si="27"/>
        <v>0</v>
      </c>
      <c r="J56" s="208"/>
    </row>
    <row r="57" spans="1:10" ht="31.5" customHeight="1" x14ac:dyDescent="0.25">
      <c r="A57" s="99" t="str">
        <f>'EMR '!A428</f>
        <v>4.2.1.1.</v>
      </c>
      <c r="B57" s="12" t="str">
        <f>'EMR '!B428</f>
        <v>EMR-416</v>
      </c>
      <c r="C57" s="94" t="str">
        <f>'EMR '!C428</f>
        <v>Servicio de appliance de Seguridad (Firewall de nueva generación /Control de aplicaciones/ IPS/ DDoS)</v>
      </c>
      <c r="D57" s="128">
        <f>'EMR '!D428</f>
        <v>2</v>
      </c>
      <c r="E57" s="646"/>
      <c r="F57" s="96"/>
      <c r="G57" s="97"/>
      <c r="H57" s="274">
        <f t="shared" ref="H57:H59" si="28">(+F57*G57)*D57</f>
        <v>0</v>
      </c>
      <c r="I57" s="142">
        <f t="shared" ref="I57:I59" si="29">(D57*F57)+H57</f>
        <v>0</v>
      </c>
      <c r="J57" s="206"/>
    </row>
    <row r="58" spans="1:10" ht="31.5" customHeight="1" x14ac:dyDescent="0.25">
      <c r="A58" s="99" t="str">
        <f>'EMR '!A433</f>
        <v>4.2.1.2.</v>
      </c>
      <c r="B58" s="129" t="str">
        <f>'EMR '!B433</f>
        <v>EMR-417</v>
      </c>
      <c r="C58" s="98" t="str">
        <f>'EMR '!C433</f>
        <v>Servicio de Analítica de eventos y detección de amenazas de seguridad</v>
      </c>
      <c r="D58" s="129">
        <f>'EMR '!D433</f>
        <v>1</v>
      </c>
      <c r="E58" s="646"/>
      <c r="F58" s="96"/>
      <c r="G58" s="97"/>
      <c r="H58" s="274">
        <f t="shared" si="28"/>
        <v>0</v>
      </c>
      <c r="I58" s="142">
        <f t="shared" si="29"/>
        <v>0</v>
      </c>
      <c r="J58" s="206"/>
    </row>
    <row r="59" spans="1:10" x14ac:dyDescent="0.25">
      <c r="A59" s="99" t="str">
        <f>'EMR '!A438</f>
        <v>4.2.1.3.</v>
      </c>
      <c r="B59" s="12" t="str">
        <f>'EMR '!B438</f>
        <v>EMR-418</v>
      </c>
      <c r="C59" s="94" t="str">
        <f>'EMR '!C438</f>
        <v>Monitoreo de red y disponibilidad</v>
      </c>
      <c r="D59" s="128">
        <f>'EMR '!D438</f>
        <v>1</v>
      </c>
      <c r="E59" s="646"/>
      <c r="F59" s="96"/>
      <c r="G59" s="97"/>
      <c r="H59" s="274">
        <f t="shared" si="28"/>
        <v>0</v>
      </c>
      <c r="I59" s="142">
        <f t="shared" si="29"/>
        <v>0</v>
      </c>
      <c r="J59" s="206"/>
    </row>
    <row r="60" spans="1:10" ht="15.75" customHeight="1" x14ac:dyDescent="0.25">
      <c r="A60" s="87" t="str">
        <f>'EMR '!A443</f>
        <v>4.2.2.</v>
      </c>
      <c r="B60" s="640" t="str">
        <f>'EMR '!B443:C443</f>
        <v>SEGURIDAD ENDPOINT</v>
      </c>
      <c r="C60" s="640"/>
      <c r="D60" s="82"/>
      <c r="E60" s="84"/>
      <c r="F60" s="83">
        <f>SUM(F61:F63)</f>
        <v>0</v>
      </c>
      <c r="G60" s="83"/>
      <c r="H60" s="83">
        <f t="shared" ref="H60:I60" si="30">SUM(H61:H63)</f>
        <v>0</v>
      </c>
      <c r="I60" s="144">
        <f t="shared" si="30"/>
        <v>0</v>
      </c>
      <c r="J60" s="208"/>
    </row>
    <row r="61" spans="1:10" ht="21" customHeight="1" x14ac:dyDescent="0.25">
      <c r="A61" s="99" t="str">
        <f>'EMR '!A444</f>
        <v>4.2.2.1.</v>
      </c>
      <c r="B61" s="195" t="str">
        <f>'EMR '!B444</f>
        <v>EMR-419</v>
      </c>
      <c r="C61" s="195" t="str">
        <f>'EMR '!C444</f>
        <v>Servicio de Antivirus con consola de administración Centralizada</v>
      </c>
      <c r="D61" s="128">
        <f>'EMR '!D444</f>
        <v>1276</v>
      </c>
      <c r="E61" s="659"/>
      <c r="F61" s="96"/>
      <c r="G61" s="97"/>
      <c r="H61" s="274">
        <f t="shared" ref="H61:H63" si="31">(+F61*G61)*D61</f>
        <v>0</v>
      </c>
      <c r="I61" s="142">
        <f t="shared" ref="I61:I63" si="32">(D61*F61)+H61</f>
        <v>0</v>
      </c>
      <c r="J61" s="206"/>
    </row>
    <row r="62" spans="1:10" ht="21" customHeight="1" x14ac:dyDescent="0.25">
      <c r="A62" s="99" t="str">
        <f>'EMR '!A449</f>
        <v>4.2.2.2.</v>
      </c>
      <c r="B62" s="195" t="str">
        <f>'EMR '!B449</f>
        <v>EMR-420</v>
      </c>
      <c r="C62" s="195" t="str">
        <f>'EMR '!C449</f>
        <v>Data Loss Prenvention - DLP</v>
      </c>
      <c r="D62" s="129">
        <f>'EMR '!D449</f>
        <v>1257</v>
      </c>
      <c r="E62" s="661"/>
      <c r="F62" s="96"/>
      <c r="G62" s="97"/>
      <c r="H62" s="274">
        <f t="shared" si="31"/>
        <v>0</v>
      </c>
      <c r="I62" s="142">
        <f t="shared" si="32"/>
        <v>0</v>
      </c>
      <c r="J62" s="206"/>
    </row>
    <row r="63" spans="1:10" ht="21" customHeight="1" x14ac:dyDescent="0.25">
      <c r="A63" s="197" t="s">
        <v>509</v>
      </c>
      <c r="B63" s="195" t="str">
        <f>'EMR '!B454</f>
        <v>EMR-421</v>
      </c>
      <c r="C63" s="195" t="str">
        <f>'EMR '!C454</f>
        <v>HW Seguridad Endpoint</v>
      </c>
      <c r="D63" s="129">
        <f>'EMR '!D454</f>
        <v>1</v>
      </c>
      <c r="E63" s="660"/>
      <c r="F63" s="96"/>
      <c r="G63" s="97"/>
      <c r="H63" s="274">
        <f t="shared" si="31"/>
        <v>0</v>
      </c>
      <c r="I63" s="142">
        <f t="shared" si="32"/>
        <v>0</v>
      </c>
      <c r="J63" s="206"/>
    </row>
    <row r="64" spans="1:10" x14ac:dyDescent="0.25">
      <c r="A64" s="87" t="str">
        <f>'EMR '!A465</f>
        <v>4.2.4.</v>
      </c>
      <c r="B64" s="640" t="str">
        <f>'EMR '!B465:C465</f>
        <v>SEGURIDAD DE SERVICIOS DE CORREO ELECTRONICO</v>
      </c>
      <c r="C64" s="640"/>
      <c r="D64" s="82"/>
      <c r="E64" s="84"/>
      <c r="F64" s="83">
        <f>SUM(I65)</f>
        <v>0</v>
      </c>
      <c r="G64" s="83"/>
      <c r="H64" s="83">
        <f>SUM(H65)</f>
        <v>0</v>
      </c>
      <c r="I64" s="144">
        <f>SUM(I65)</f>
        <v>0</v>
      </c>
      <c r="J64" s="208"/>
    </row>
    <row r="65" spans="1:10" ht="21.75" customHeight="1" x14ac:dyDescent="0.25">
      <c r="A65" s="99" t="str">
        <f>'EMR '!A466</f>
        <v>4.2.4.1.</v>
      </c>
      <c r="B65" s="12" t="str">
        <f>'EMR '!B466</f>
        <v>EMR-424</v>
      </c>
      <c r="C65" s="195" t="str">
        <f>'EMR '!C466</f>
        <v>Servicio de Protección de Correo Electrónico (VM ANTISPAM)</v>
      </c>
      <c r="D65" s="128">
        <f>'EMR '!D466</f>
        <v>2</v>
      </c>
      <c r="E65" s="292"/>
      <c r="F65" s="96"/>
      <c r="G65" s="97"/>
      <c r="H65" s="274">
        <f t="shared" ref="H65" si="33">(+F65*G65)*D65</f>
        <v>0</v>
      </c>
      <c r="I65" s="142">
        <f t="shared" ref="I65" si="34">(D65*F65)+H65</f>
        <v>0</v>
      </c>
      <c r="J65" s="206"/>
    </row>
    <row r="66" spans="1:10" ht="15.75" customHeight="1" x14ac:dyDescent="0.25">
      <c r="A66" s="87" t="str">
        <f>'EMR '!A471</f>
        <v>4.2.5.</v>
      </c>
      <c r="B66" s="640" t="str">
        <f>'EMR '!B471:C471</f>
        <v>SERVICIOS DE BACKUP</v>
      </c>
      <c r="C66" s="640"/>
      <c r="D66" s="82"/>
      <c r="E66" s="84"/>
      <c r="F66" s="83">
        <f>SUM(I67)</f>
        <v>0</v>
      </c>
      <c r="G66" s="83"/>
      <c r="H66" s="83">
        <f t="shared" ref="H66:I66" si="35">SUM(L67)</f>
        <v>0</v>
      </c>
      <c r="I66" s="144">
        <f t="shared" si="35"/>
        <v>0</v>
      </c>
      <c r="J66" s="208"/>
    </row>
    <row r="67" spans="1:10" x14ac:dyDescent="0.25">
      <c r="A67" s="99" t="str">
        <f>'EMR '!A472</f>
        <v>4.2.5.1.</v>
      </c>
      <c r="B67" s="12" t="str">
        <f>'EMR '!B472</f>
        <v>EMR-425</v>
      </c>
      <c r="C67" s="195" t="str">
        <f>'EMR '!C472</f>
        <v>Herramienta de Backup</v>
      </c>
      <c r="D67" s="128">
        <f>'EMR '!D472</f>
        <v>1</v>
      </c>
      <c r="E67" s="292"/>
      <c r="F67" s="96"/>
      <c r="G67" s="97"/>
      <c r="H67" s="274">
        <f t="shared" ref="H67" si="36">(+F67*G67)*D67</f>
        <v>0</v>
      </c>
      <c r="I67" s="142">
        <f t="shared" ref="I67" si="37">(D67*F67)+H67</f>
        <v>0</v>
      </c>
      <c r="J67" s="206"/>
    </row>
    <row r="68" spans="1:10" ht="18.75" customHeight="1" x14ac:dyDescent="0.25">
      <c r="A68" s="87" t="str">
        <f>'EMR '!A477</f>
        <v>4.3</v>
      </c>
      <c r="B68" s="640" t="str">
        <f>'EMR '!B477:C477</f>
        <v>SERVICIOS DE MESA DE AYUDA</v>
      </c>
      <c r="C68" s="640"/>
      <c r="D68" s="82"/>
      <c r="E68" s="84"/>
      <c r="F68" s="83">
        <f>SUM(I69:I70)</f>
        <v>0</v>
      </c>
      <c r="G68" s="83"/>
      <c r="H68" s="83">
        <f>SUM(H69:H70)</f>
        <v>0</v>
      </c>
      <c r="I68" s="144">
        <f>SUM(I69:I70)</f>
        <v>0</v>
      </c>
      <c r="J68" s="208"/>
    </row>
    <row r="69" spans="1:10" x14ac:dyDescent="0.25">
      <c r="A69" s="99" t="str">
        <f>'EMR '!A478</f>
        <v>4.3.1.</v>
      </c>
      <c r="B69" s="12" t="str">
        <f>'EMR '!B478</f>
        <v>EMR-431</v>
      </c>
      <c r="C69" s="195" t="str">
        <f>'EMR '!C478</f>
        <v>Mantenimiento preventivo</v>
      </c>
      <c r="D69" s="128">
        <v>1</v>
      </c>
      <c r="E69" s="659"/>
      <c r="F69" s="96"/>
      <c r="G69" s="97"/>
      <c r="H69" s="274">
        <f t="shared" ref="H69:H70" si="38">(+F69*G69)*D69</f>
        <v>0</v>
      </c>
      <c r="I69" s="142">
        <f t="shared" ref="I69:I70" si="39">(D69*F69)+H69</f>
        <v>0</v>
      </c>
      <c r="J69" s="206"/>
    </row>
    <row r="70" spans="1:10" ht="15" customHeight="1" x14ac:dyDescent="0.25">
      <c r="A70" s="99" t="str">
        <f>'EMR '!A483</f>
        <v>4.3.2.</v>
      </c>
      <c r="B70" s="12" t="str">
        <f>'EMR '!B483</f>
        <v>EMR-432</v>
      </c>
      <c r="C70" s="195" t="str">
        <f>'EMR '!C483</f>
        <v>Mantenimiento correctivo</v>
      </c>
      <c r="D70" s="128">
        <v>1</v>
      </c>
      <c r="E70" s="660"/>
      <c r="F70" s="96"/>
      <c r="G70" s="97"/>
      <c r="H70" s="274">
        <f t="shared" si="38"/>
        <v>0</v>
      </c>
      <c r="I70" s="142">
        <f t="shared" si="39"/>
        <v>0</v>
      </c>
      <c r="J70" s="206"/>
    </row>
    <row r="71" spans="1:10" ht="23.25" customHeight="1" x14ac:dyDescent="0.25">
      <c r="A71" s="277">
        <f>'EMR '!A488</f>
        <v>5</v>
      </c>
      <c r="B71" s="651" t="str">
        <f>'EMR '!B488:C488</f>
        <v>PERFILES DEL PERSONAL DE SOPORTE Y MESA DE AYUDA</v>
      </c>
      <c r="C71" s="652"/>
      <c r="D71" s="109"/>
      <c r="E71" s="278"/>
      <c r="F71" s="110"/>
      <c r="G71" s="110"/>
      <c r="H71" s="276">
        <f t="shared" ref="H71:I71" si="40">SUM(H72:H78)</f>
        <v>0</v>
      </c>
      <c r="I71" s="140">
        <f t="shared" si="40"/>
        <v>0</v>
      </c>
      <c r="J71" s="210"/>
    </row>
    <row r="72" spans="1:10" s="1" customFormat="1" ht="15.75" customHeight="1" x14ac:dyDescent="0.25">
      <c r="A72" s="655" t="str">
        <f>'EMR '!A489</f>
        <v>5.1</v>
      </c>
      <c r="B72" s="116" t="str">
        <f>'EMR '!B491</f>
        <v>EMR-511</v>
      </c>
      <c r="C72" s="100" t="s">
        <v>431</v>
      </c>
      <c r="D72" s="101">
        <v>1</v>
      </c>
      <c r="E72" s="662"/>
      <c r="F72" s="96"/>
      <c r="G72" s="97"/>
      <c r="H72" s="274">
        <f t="shared" ref="H72:H78" si="41">(+F72*G72)*D72</f>
        <v>0</v>
      </c>
      <c r="I72" s="142">
        <f t="shared" ref="I72:I78" si="42">(D72*F72)+H72</f>
        <v>0</v>
      </c>
      <c r="J72" s="206"/>
    </row>
    <row r="73" spans="1:10" s="1" customFormat="1" ht="15.75" customHeight="1" x14ac:dyDescent="0.25">
      <c r="A73" s="656"/>
      <c r="B73" s="116" t="str">
        <f>'EMR '!B492</f>
        <v>EMR-512</v>
      </c>
      <c r="C73" s="100" t="s">
        <v>428</v>
      </c>
      <c r="D73" s="101">
        <v>1</v>
      </c>
      <c r="E73" s="663"/>
      <c r="F73" s="96"/>
      <c r="G73" s="97"/>
      <c r="H73" s="274">
        <f t="shared" si="41"/>
        <v>0</v>
      </c>
      <c r="I73" s="142">
        <f t="shared" si="42"/>
        <v>0</v>
      </c>
      <c r="J73" s="206"/>
    </row>
    <row r="74" spans="1:10" s="1" customFormat="1" ht="15.75" customHeight="1" x14ac:dyDescent="0.25">
      <c r="A74" s="656"/>
      <c r="B74" s="116" t="str">
        <f>'EMR '!B493</f>
        <v>EMR-513</v>
      </c>
      <c r="C74" s="100" t="s">
        <v>468</v>
      </c>
      <c r="D74" s="101">
        <v>1</v>
      </c>
      <c r="E74" s="663"/>
      <c r="F74" s="96"/>
      <c r="G74" s="97"/>
      <c r="H74" s="274">
        <f t="shared" si="41"/>
        <v>0</v>
      </c>
      <c r="I74" s="142">
        <f t="shared" si="42"/>
        <v>0</v>
      </c>
      <c r="J74" s="206"/>
    </row>
    <row r="75" spans="1:10" s="1" customFormat="1" ht="15.75" customHeight="1" x14ac:dyDescent="0.25">
      <c r="A75" s="656"/>
      <c r="B75" s="116" t="str">
        <f>'EMR '!B494</f>
        <v>EMR-514</v>
      </c>
      <c r="C75" s="100" t="s">
        <v>469</v>
      </c>
      <c r="D75" s="101">
        <v>1</v>
      </c>
      <c r="E75" s="663"/>
      <c r="F75" s="96"/>
      <c r="G75" s="97"/>
      <c r="H75" s="274">
        <f t="shared" si="41"/>
        <v>0</v>
      </c>
      <c r="I75" s="142">
        <f t="shared" si="42"/>
        <v>0</v>
      </c>
      <c r="J75" s="206"/>
    </row>
    <row r="76" spans="1:10" s="1" customFormat="1" ht="15.75" customHeight="1" x14ac:dyDescent="0.25">
      <c r="A76" s="656"/>
      <c r="B76" s="116" t="str">
        <f>'EMR '!B495</f>
        <v>EMR-515</v>
      </c>
      <c r="C76" s="100" t="s">
        <v>409</v>
      </c>
      <c r="D76" s="101">
        <v>1</v>
      </c>
      <c r="E76" s="663"/>
      <c r="F76" s="96"/>
      <c r="G76" s="97"/>
      <c r="H76" s="274">
        <f t="shared" si="41"/>
        <v>0</v>
      </c>
      <c r="I76" s="142">
        <f t="shared" si="42"/>
        <v>0</v>
      </c>
      <c r="J76" s="206"/>
    </row>
    <row r="77" spans="1:10" s="1" customFormat="1" ht="15.75" customHeight="1" x14ac:dyDescent="0.25">
      <c r="A77" s="656"/>
      <c r="B77" s="116" t="str">
        <f>'EMR '!B496</f>
        <v>EMR-516</v>
      </c>
      <c r="C77" s="100" t="s">
        <v>395</v>
      </c>
      <c r="D77" s="101">
        <v>7</v>
      </c>
      <c r="E77" s="663"/>
      <c r="F77" s="96"/>
      <c r="G77" s="97"/>
      <c r="H77" s="274">
        <f t="shared" si="41"/>
        <v>0</v>
      </c>
      <c r="I77" s="142">
        <f t="shared" si="42"/>
        <v>0</v>
      </c>
      <c r="J77" s="206"/>
    </row>
    <row r="78" spans="1:10" s="1" customFormat="1" ht="15.75" customHeight="1" x14ac:dyDescent="0.25">
      <c r="A78" s="656"/>
      <c r="B78" s="116" t="str">
        <f>'EMR '!B497</f>
        <v>EMR-517</v>
      </c>
      <c r="C78" s="100" t="s">
        <v>410</v>
      </c>
      <c r="D78" s="101">
        <v>2</v>
      </c>
      <c r="E78" s="664"/>
      <c r="F78" s="96"/>
      <c r="G78" s="97"/>
      <c r="H78" s="274">
        <f t="shared" si="41"/>
        <v>0</v>
      </c>
      <c r="I78" s="142">
        <f t="shared" si="42"/>
        <v>0</v>
      </c>
      <c r="J78" s="206"/>
    </row>
    <row r="79" spans="1:10" x14ac:dyDescent="0.25">
      <c r="A79" s="54">
        <v>6</v>
      </c>
      <c r="B79" s="658" t="str">
        <f>'EMR '!B498:C498</f>
        <v>LICENCIAMIENTO</v>
      </c>
      <c r="C79" s="658"/>
      <c r="D79" s="55"/>
      <c r="E79" s="56"/>
      <c r="F79" s="64">
        <f>+F80+F88</f>
        <v>0</v>
      </c>
      <c r="G79" s="64"/>
      <c r="H79" s="64">
        <f>+H80+H88</f>
        <v>0</v>
      </c>
      <c r="I79" s="140">
        <f>+I80+I88</f>
        <v>0</v>
      </c>
      <c r="J79" s="210"/>
    </row>
    <row r="80" spans="1:10" x14ac:dyDescent="0.25">
      <c r="A80" s="60" t="str">
        <f>'EMR '!A499</f>
        <v>6.1.</v>
      </c>
      <c r="B80" s="657" t="str">
        <f>'EMR '!B499:C499</f>
        <v>OFFICE 365</v>
      </c>
      <c r="C80" s="657"/>
      <c r="D80" s="46"/>
      <c r="E80" s="61"/>
      <c r="F80" s="63">
        <f>F81+F86</f>
        <v>0</v>
      </c>
      <c r="G80" s="63"/>
      <c r="H80" s="63">
        <f>H81+H86</f>
        <v>0</v>
      </c>
      <c r="I80" s="141">
        <f>I81+I86</f>
        <v>0</v>
      </c>
      <c r="J80" s="205"/>
    </row>
    <row r="81" spans="1:11" x14ac:dyDescent="0.25">
      <c r="A81" s="87" t="str">
        <f>'EMR '!A500</f>
        <v>6.1.1.</v>
      </c>
      <c r="B81" s="640" t="str">
        <f>'EMR '!B500:C500</f>
        <v>OFIMATICA</v>
      </c>
      <c r="C81" s="640"/>
      <c r="D81" s="82">
        <f>SUM(D82:D85)</f>
        <v>2833</v>
      </c>
      <c r="E81" s="88"/>
      <c r="F81" s="83">
        <f>SUM(F82:F85)</f>
        <v>0</v>
      </c>
      <c r="G81" s="83"/>
      <c r="H81" s="83">
        <f>SUM(H82:H85)</f>
        <v>0</v>
      </c>
      <c r="I81" s="144">
        <f>SUM(I82:I85)</f>
        <v>0</v>
      </c>
      <c r="J81" s="208"/>
    </row>
    <row r="82" spans="1:11" x14ac:dyDescent="0.25">
      <c r="A82" s="99" t="str">
        <f>'EMR '!A501</f>
        <v>6.1.1.1.</v>
      </c>
      <c r="B82" s="12" t="str">
        <f>'EMR '!B501</f>
        <v>EMR-611</v>
      </c>
      <c r="C82" s="195" t="str">
        <f>'EMR '!C501</f>
        <v xml:space="preserve">Office 365 Enterprise E1 </v>
      </c>
      <c r="D82" s="128">
        <f>'EMR '!D501</f>
        <v>780</v>
      </c>
      <c r="E82" s="659"/>
      <c r="F82" s="96"/>
      <c r="G82" s="97"/>
      <c r="H82" s="274">
        <f t="shared" ref="H82:H85" si="43">(+F82*G82)*D82</f>
        <v>0</v>
      </c>
      <c r="I82" s="142">
        <f t="shared" ref="I82:I85" si="44">(D82*F82)+H82</f>
        <v>0</v>
      </c>
      <c r="J82" s="206"/>
    </row>
    <row r="83" spans="1:11" x14ac:dyDescent="0.25">
      <c r="A83" s="99" t="str">
        <f>'EMR '!A506</f>
        <v>6.1.1.2.</v>
      </c>
      <c r="B83" s="12" t="str">
        <f>'EMR '!B506</f>
        <v>EMR-612</v>
      </c>
      <c r="C83" s="195" t="str">
        <f>'EMR '!C506</f>
        <v xml:space="preserve">Office 365 Enterprise E3 </v>
      </c>
      <c r="D83" s="128">
        <f>'EMR '!D506</f>
        <v>620</v>
      </c>
      <c r="E83" s="661"/>
      <c r="F83" s="96"/>
      <c r="G83" s="97"/>
      <c r="H83" s="274">
        <f t="shared" si="43"/>
        <v>0</v>
      </c>
      <c r="I83" s="142">
        <f t="shared" si="44"/>
        <v>0</v>
      </c>
      <c r="J83" s="206"/>
    </row>
    <row r="84" spans="1:11" x14ac:dyDescent="0.25">
      <c r="A84" s="99" t="str">
        <f>'EMR '!A511</f>
        <v>6.1.1.3.</v>
      </c>
      <c r="B84" s="12" t="str">
        <f>'EMR '!B511</f>
        <v>EMR-613</v>
      </c>
      <c r="C84" s="195" t="str">
        <f>'EMR '!C511</f>
        <v xml:space="preserve">Office 365 Pro Plus </v>
      </c>
      <c r="D84" s="128">
        <f>'EMR '!D511</f>
        <v>176</v>
      </c>
      <c r="E84" s="661"/>
      <c r="F84" s="96"/>
      <c r="G84" s="97"/>
      <c r="H84" s="274">
        <f t="shared" si="43"/>
        <v>0</v>
      </c>
      <c r="I84" s="142">
        <f t="shared" si="44"/>
        <v>0</v>
      </c>
      <c r="J84" s="206"/>
    </row>
    <row r="85" spans="1:11" ht="21" customHeight="1" x14ac:dyDescent="0.25">
      <c r="A85" s="99" t="s">
        <v>510</v>
      </c>
      <c r="B85" s="12" t="str">
        <f>'EMR '!B516</f>
        <v>EMR-614</v>
      </c>
      <c r="C85" s="195" t="str">
        <f>'EMR '!C516</f>
        <v>Compresión de Archivos</v>
      </c>
      <c r="D85" s="129">
        <f>'EMR '!D516</f>
        <v>1257</v>
      </c>
      <c r="E85" s="660"/>
      <c r="F85" s="96"/>
      <c r="G85" s="97"/>
      <c r="H85" s="274">
        <f t="shared" si="43"/>
        <v>0</v>
      </c>
      <c r="I85" s="142">
        <f t="shared" si="44"/>
        <v>0</v>
      </c>
      <c r="J85" s="206"/>
      <c r="K85" s="57"/>
    </row>
    <row r="86" spans="1:11" x14ac:dyDescent="0.25">
      <c r="A86" s="87" t="str">
        <f>'EMR '!A521</f>
        <v>6.1.2.</v>
      </c>
      <c r="B86" s="640" t="str">
        <f>'EMR '!B521:C521</f>
        <v>Seguridad ofimatica office 365</v>
      </c>
      <c r="C86" s="640"/>
      <c r="D86" s="82">
        <f>SUM(D87)</f>
        <v>780</v>
      </c>
      <c r="E86" s="88"/>
      <c r="F86" s="83">
        <f>F87</f>
        <v>0</v>
      </c>
      <c r="G86" s="83"/>
      <c r="H86" s="83">
        <f t="shared" ref="H86:I86" si="45">H87</f>
        <v>0</v>
      </c>
      <c r="I86" s="144">
        <f t="shared" si="45"/>
        <v>0</v>
      </c>
      <c r="J86" s="208"/>
    </row>
    <row r="87" spans="1:11" ht="27" customHeight="1" x14ac:dyDescent="0.25">
      <c r="A87" s="102" t="str">
        <f>'EMR '!A506</f>
        <v>6.1.1.2.</v>
      </c>
      <c r="B87" s="195" t="str">
        <f>'EMR '!B522</f>
        <v>EMR-615</v>
      </c>
      <c r="C87" s="195" t="str">
        <f>'EMR '!C522</f>
        <v>DLP para Microsoft Office 365</v>
      </c>
      <c r="D87" s="123">
        <f>'EMR '!D522</f>
        <v>780</v>
      </c>
      <c r="E87" s="292"/>
      <c r="F87" s="96"/>
      <c r="G87" s="97"/>
      <c r="H87" s="274">
        <f t="shared" ref="H87" si="46">(+F87*G87)*D87</f>
        <v>0</v>
      </c>
      <c r="I87" s="142">
        <f t="shared" ref="I87" si="47">(D87*F87)+H87</f>
        <v>0</v>
      </c>
      <c r="J87" s="206"/>
    </row>
    <row r="88" spans="1:11" ht="17.25" customHeight="1" x14ac:dyDescent="0.25">
      <c r="A88" s="60" t="str">
        <f>'EMR '!A527</f>
        <v>6.2.</v>
      </c>
      <c r="B88" s="657" t="str">
        <f>'EMR '!B527:C527</f>
        <v>SOFTWARE DE VIRTUALIZACIÓN</v>
      </c>
      <c r="C88" s="657"/>
      <c r="D88" s="46">
        <f>D89</f>
        <v>4</v>
      </c>
      <c r="E88" s="61"/>
      <c r="F88" s="63">
        <v>0</v>
      </c>
      <c r="G88" s="63"/>
      <c r="H88" s="63">
        <f t="shared" ref="H88:I89" si="48">H89</f>
        <v>0</v>
      </c>
      <c r="I88" s="141">
        <f t="shared" si="48"/>
        <v>0</v>
      </c>
      <c r="J88" s="205"/>
    </row>
    <row r="89" spans="1:11" x14ac:dyDescent="0.25">
      <c r="A89" s="87" t="str">
        <f>'EMR '!A528</f>
        <v>6.1.2.</v>
      </c>
      <c r="B89" s="640" t="str">
        <f>'EMR '!B528:C528</f>
        <v>Virtualización servidores</v>
      </c>
      <c r="C89" s="640"/>
      <c r="D89" s="82">
        <f>SUM(D90:D90)</f>
        <v>4</v>
      </c>
      <c r="E89" s="88"/>
      <c r="F89" s="83">
        <f>SUM(F90)</f>
        <v>0</v>
      </c>
      <c r="G89" s="83"/>
      <c r="H89" s="83">
        <f t="shared" ref="H89" si="49">SUM(H90)</f>
        <v>0</v>
      </c>
      <c r="I89" s="144">
        <f t="shared" si="48"/>
        <v>0</v>
      </c>
      <c r="J89" s="208"/>
    </row>
    <row r="90" spans="1:11" ht="15.75" thickBot="1" x14ac:dyDescent="0.3">
      <c r="A90" s="103" t="str">
        <f>'EMR '!A529</f>
        <v>6.1.2.1.</v>
      </c>
      <c r="B90" s="104" t="str">
        <f>'EMR '!B529</f>
        <v>EMR-616</v>
      </c>
      <c r="C90" s="105" t="str">
        <f>'EMR '!C529</f>
        <v>Servicios virtualizados</v>
      </c>
      <c r="D90" s="106">
        <f>'EMR '!D529</f>
        <v>4</v>
      </c>
      <c r="E90" s="293"/>
      <c r="F90" s="107"/>
      <c r="G90" s="108"/>
      <c r="H90" s="274">
        <f t="shared" ref="H90" si="50">(+F90*G90)*D90</f>
        <v>0</v>
      </c>
      <c r="I90" s="142">
        <f t="shared" ref="I90" si="51">(D90*F90)+H90</f>
        <v>0</v>
      </c>
      <c r="J90" s="206"/>
    </row>
    <row r="91" spans="1:11" ht="15.75" thickBot="1" x14ac:dyDescent="0.3">
      <c r="A91" s="649"/>
      <c r="B91" s="650"/>
      <c r="C91" s="647" t="s">
        <v>430</v>
      </c>
      <c r="D91" s="648"/>
      <c r="E91" s="294"/>
      <c r="F91" s="114">
        <f>F10+F27+F44+F71+F79</f>
        <v>0</v>
      </c>
      <c r="G91" s="65"/>
      <c r="H91" s="114">
        <f>H10+H27+H44+H71+H79</f>
        <v>0</v>
      </c>
      <c r="I91" s="145">
        <f>I10+I27+I44+I71+I79</f>
        <v>0</v>
      </c>
      <c r="J91" s="209"/>
    </row>
    <row r="92" spans="1:1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1" ht="15.75" thickBo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1" x14ac:dyDescent="0.25">
      <c r="A94" s="610" t="s">
        <v>134</v>
      </c>
      <c r="B94" s="611"/>
      <c r="C94" s="352"/>
      <c r="D94" s="353"/>
      <c r="E94" s="353"/>
      <c r="F94" s="353"/>
      <c r="G94" s="353"/>
      <c r="H94" s="354"/>
      <c r="I94" s="9"/>
      <c r="J94" s="9"/>
    </row>
    <row r="95" spans="1:11" x14ac:dyDescent="0.25">
      <c r="A95" s="612" t="s">
        <v>135</v>
      </c>
      <c r="B95" s="613"/>
      <c r="C95" s="355"/>
      <c r="D95" s="356"/>
      <c r="E95" s="356"/>
      <c r="F95" s="356"/>
      <c r="G95" s="356"/>
      <c r="H95" s="357"/>
      <c r="I95" s="9"/>
      <c r="J95" s="9"/>
    </row>
    <row r="96" spans="1:11" x14ac:dyDescent="0.25">
      <c r="A96" s="612" t="s">
        <v>136</v>
      </c>
      <c r="B96" s="613"/>
      <c r="C96" s="355"/>
      <c r="D96" s="356"/>
      <c r="E96" s="356"/>
      <c r="F96" s="356"/>
      <c r="G96" s="356"/>
      <c r="H96" s="357"/>
      <c r="I96" s="9"/>
      <c r="J96" s="9"/>
    </row>
    <row r="97" spans="1:10" ht="15.75" thickBot="1" x14ac:dyDescent="0.3">
      <c r="A97" s="614" t="s">
        <v>137</v>
      </c>
      <c r="B97" s="615"/>
      <c r="C97" s="358"/>
      <c r="D97" s="359"/>
      <c r="E97" s="359"/>
      <c r="F97" s="359"/>
      <c r="G97" s="359"/>
      <c r="H97" s="360"/>
      <c r="I97" s="9"/>
      <c r="J97" s="9"/>
    </row>
    <row r="98" spans="1:1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</row>
  </sheetData>
  <sheetProtection algorithmName="SHA-512" hashValue="099URfOXLEEPH/XRhnIewvRHaDeMxkai0n/CmcweBZrUJNh+r7jBo0o401GeU2EMvDTOrfTXddks3gfhT3XEdQ==" saltValue="xy9pA2DEEi6LbG7tT5+g4A==" spinCount="100000" sheet="1" objects="1" scenarios="1" formatColumns="0" formatRows="0" selectLockedCells="1"/>
  <customSheetViews>
    <customSheetView guid="{77337186-7B91-4AA7-8A9B-A289906DCABD}" showPageBreaks="1" printArea="1" view="pageBreakPreview">
      <selection activeCell="G102" sqref="G102"/>
      <pageMargins left="0.7" right="0.7" top="0.75" bottom="0.75" header="0.3" footer="0.3"/>
      <pageSetup scale="58" orientation="portrait" r:id="rId1"/>
    </customSheetView>
    <customSheetView guid="{B344FB07-4E4E-4356-8360-9C856BDF4D28}" scale="90" topLeftCell="A13">
      <selection activeCell="D21" sqref="D21"/>
      <pageMargins left="0.7" right="0.7" top="0.75" bottom="0.75" header="0.3" footer="0.3"/>
      <pageSetup orientation="portrait" r:id="rId2"/>
    </customSheetView>
  </customSheetViews>
  <mergeCells count="64">
    <mergeCell ref="E53:E54"/>
    <mergeCell ref="E61:E63"/>
    <mergeCell ref="E69:E70"/>
    <mergeCell ref="E72:E78"/>
    <mergeCell ref="E82:E85"/>
    <mergeCell ref="B80:C80"/>
    <mergeCell ref="B88:C88"/>
    <mergeCell ref="B89:C89"/>
    <mergeCell ref="B81:C81"/>
    <mergeCell ref="B86:C86"/>
    <mergeCell ref="C91:D91"/>
    <mergeCell ref="B44:C44"/>
    <mergeCell ref="A91:B91"/>
    <mergeCell ref="B71:C71"/>
    <mergeCell ref="B46:C46"/>
    <mergeCell ref="B49:C49"/>
    <mergeCell ref="A72:A78"/>
    <mergeCell ref="B68:C68"/>
    <mergeCell ref="B52:C52"/>
    <mergeCell ref="B53:B54"/>
    <mergeCell ref="B55:C55"/>
    <mergeCell ref="B45:C45"/>
    <mergeCell ref="B56:C56"/>
    <mergeCell ref="B60:C60"/>
    <mergeCell ref="B66:C66"/>
    <mergeCell ref="B79:C79"/>
    <mergeCell ref="A1:I5"/>
    <mergeCell ref="B64:C64"/>
    <mergeCell ref="B11:C11"/>
    <mergeCell ref="B24:C24"/>
    <mergeCell ref="E7:E9"/>
    <mergeCell ref="F7:I7"/>
    <mergeCell ref="F9:I9"/>
    <mergeCell ref="A7:A9"/>
    <mergeCell ref="C7:C9"/>
    <mergeCell ref="D7:D9"/>
    <mergeCell ref="B10:C10"/>
    <mergeCell ref="B36:C36"/>
    <mergeCell ref="B27:C27"/>
    <mergeCell ref="E50:E51"/>
    <mergeCell ref="E57:E59"/>
    <mergeCell ref="A53:A54"/>
    <mergeCell ref="A6:I6"/>
    <mergeCell ref="B7:B9"/>
    <mergeCell ref="B47:B48"/>
    <mergeCell ref="A47:A48"/>
    <mergeCell ref="A50:A51"/>
    <mergeCell ref="B50:B51"/>
    <mergeCell ref="B41:C41"/>
    <mergeCell ref="B33:C33"/>
    <mergeCell ref="B28:C28"/>
    <mergeCell ref="B38:C38"/>
    <mergeCell ref="B42:C42"/>
    <mergeCell ref="E47:E48"/>
    <mergeCell ref="E17:E23"/>
    <mergeCell ref="E25:E26"/>
    <mergeCell ref="A94:B94"/>
    <mergeCell ref="A95:B95"/>
    <mergeCell ref="A96:B96"/>
    <mergeCell ref="A97:B97"/>
    <mergeCell ref="C94:H94"/>
    <mergeCell ref="C95:H95"/>
    <mergeCell ref="C96:H96"/>
    <mergeCell ref="C97:H97"/>
  </mergeCells>
  <pageMargins left="0.7" right="0.7" top="0.75" bottom="0.75" header="0.3" footer="0.3"/>
  <pageSetup scale="57" orientation="portrait" r:id="rId3"/>
  <ignoredErrors>
    <ignoredError sqref="B47 H24 I24" formula="1"/>
    <ignoredError sqref="H29" unlockedFormula="1"/>
  </ignoredErrors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5F2FC748-F04C-454F-9C06-7FB0F9A6D206}">
            <x14:iconSet iconSet="3Symbols" custom="1">
              <x14:cfvo type="percent">
                <xm:f>0</xm:f>
              </x14:cfvo>
              <x14:cfvo type="num">
                <xm:f>TotalCostos!$J$9</xm:f>
              </x14:cfvo>
              <x14:cfvo type="num" gte="0">
                <xm:f>TotalCostos!$J$9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31" operator="lessThanOrEqual" id="{FBCB0590-1BC4-4BBD-9B3A-059F0E498FF5}">
            <xm:f>TotalCostos!$J$9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greaterThan" id="{035927BF-A983-4502-BC2C-1DDEB6796AE2}">
            <xm:f>TotalCostos!$J$9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iconSet" priority="16" id="{A9A73DAB-FE21-484B-8008-1BA72FA37AF0}">
            <x14:iconSet iconSet="3Symbols" custom="1">
              <x14:cfvo type="percent">
                <xm:f>0</xm:f>
              </x14:cfvo>
              <x14:cfvo type="num">
                <xm:f>TotalCostos!$J$10</xm:f>
              </x14:cfvo>
              <x14:cfvo type="num" gte="0">
                <xm:f>TotalCostos!$J$10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17" operator="lessThanOrEqual" id="{8E21C576-B93E-4E91-BEE3-E5EC54C3B47F}">
            <xm:f>TotalCostos!$J$10</xm:f>
            <x14:dxf>
              <fill>
                <patternFill>
                  <bgColor rgb="FF00B050"/>
                </patternFill>
              </fill>
            </x14:dxf>
          </x14:cfRule>
          <x14:cfRule type="cellIs" priority="18" operator="greaterThan" id="{D4135B8A-7D89-41F5-8F41-7C080C7122AA}">
            <xm:f>TotalCostos!$J$10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iconSet" priority="13" id="{6481F7A9-CC21-4762-93AE-F44BDAC14C79}">
            <x14:iconSet iconSet="3Symbols" custom="1">
              <x14:cfvo type="percent">
                <xm:f>0</xm:f>
              </x14:cfvo>
              <x14:cfvo type="num">
                <xm:f>TotalCostos!$J$12</xm:f>
              </x14:cfvo>
              <x14:cfvo type="num" gte="0">
                <xm:f>TotalCostos!$J$12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14" operator="lessThanOrEqual" id="{A342735F-68BC-4AC6-A401-234226E1C1D4}">
            <xm:f>TotalCostos!$J$12</xm:f>
            <x14:dxf>
              <fill>
                <patternFill>
                  <bgColor rgb="FF00B050"/>
                </patternFill>
              </fill>
            </x14:dxf>
          </x14:cfRule>
          <x14:cfRule type="cellIs" priority="15" operator="greaterThan" id="{BF64B878-BEA2-4FCE-BE67-A18CB2D12502}">
            <xm:f>TotalCostos!$J$12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iconSet" priority="10" id="{D45F793B-575E-4730-BE28-E6FF4A0ED396}">
            <x14:iconSet iconSet="3Symbols" custom="1">
              <x14:cfvo type="percent">
                <xm:f>0</xm:f>
              </x14:cfvo>
              <x14:cfvo type="num">
                <xm:f>TotalCostos!$J$13</xm:f>
              </x14:cfvo>
              <x14:cfvo type="num" gte="0">
                <xm:f>TotalCostos!$J$13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11" operator="lessThanOrEqual" id="{0EA34F29-C1BA-434B-B3A5-A4BA5B1378F9}">
            <xm:f>TotalCostos!$J$13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greaterThan" id="{BCE9D5BE-97C9-4930-8465-A8520DDBC56E}">
            <xm:f>TotalCostos!$J$13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iconSet" priority="4" id="{013CD4ED-CD41-4BCA-85A5-D0D35FA47832}">
            <x14:iconSet iconSet="3Symbols" custom="1">
              <x14:cfvo type="percent">
                <xm:f>0</xm:f>
              </x14:cfvo>
              <x14:cfvo type="num">
                <xm:f>TotalCostos!$J$14</xm:f>
              </x14:cfvo>
              <x14:cfvo type="num" gte="0">
                <xm:f>TotalCostos!$J$14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5" operator="lessThanOrEqual" id="{341741A6-AF09-4CE5-B9FB-53BD485DD605}">
            <xm:f>TotalCostos!$J$14</xm:f>
            <x14:dxf>
              <fill>
                <patternFill>
                  <bgColor rgb="FF00B050"/>
                </patternFill>
              </fill>
            </x14:dxf>
          </x14:cfRule>
          <x14:cfRule type="cellIs" priority="6" operator="greaterThan" id="{63293C70-84D9-4D23-9BC8-3BA400C6B383}">
            <xm:f>TotalCostos!$J$14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I79</xm:sqref>
        </x14:conditionalFormatting>
        <x14:conditionalFormatting xmlns:xm="http://schemas.microsoft.com/office/excel/2006/main">
          <x14:cfRule type="iconSet" priority="1" id="{14A2AF8D-44C5-4BA9-ADAA-90DAADFA414E}">
            <x14:iconSet iconSet="3Symbols" custom="1">
              <x14:cfvo type="percent">
                <xm:f>0</xm:f>
              </x14:cfvo>
              <x14:cfvo type="num">
                <xm:f>TotalCostos!$J$11</xm:f>
              </x14:cfvo>
              <x14:cfvo type="num" gte="0">
                <xm:f>TotalCostos!$J$11</xm:f>
              </x14:cfvo>
              <x14:cfIcon iconSet="3Symbols" iconId="2"/>
              <x14:cfIcon iconSet="3Symbols" iconId="2"/>
              <x14:cfIcon iconSet="3Symbols" iconId="0"/>
            </x14:iconSet>
          </x14:cfRule>
          <x14:cfRule type="cellIs" priority="2" operator="lessThanOrEqual" id="{12A653EC-F03A-4CF9-A686-A1886BD585FA}">
            <xm:f>TotalCostos!$J$11</xm:f>
            <x14:dxf>
              <fill>
                <patternFill>
                  <bgColor rgb="FF00B050"/>
                </patternFill>
              </fill>
            </x14:dxf>
          </x14:cfRule>
          <x14:cfRule type="cellIs" priority="3" operator="greaterThan" id="{FDA73623-7FE0-4117-B1B6-BA06EF46A4D5}">
            <xm:f>TotalCostos!$J$11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I41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Normal="100" zoomScaleSheetLayoutView="100" workbookViewId="0">
      <selection activeCell="E11" sqref="E11"/>
    </sheetView>
  </sheetViews>
  <sheetFormatPr baseColWidth="10" defaultRowHeight="15" x14ac:dyDescent="0.25"/>
  <cols>
    <col min="1" max="1" width="11.42578125" style="271"/>
    <col min="2" max="2" width="31.28515625" style="266" customWidth="1"/>
    <col min="3" max="3" width="21.7109375" style="266" customWidth="1"/>
    <col min="4" max="4" width="14.28515625" style="266" bestFit="1" customWidth="1"/>
    <col min="5" max="5" width="12.7109375" style="266" customWidth="1"/>
    <col min="6" max="6" width="11.42578125" style="272"/>
    <col min="7" max="7" width="15.140625" style="266" customWidth="1"/>
    <col min="8" max="8" width="22.7109375" style="273" customWidth="1"/>
    <col min="9" max="9" width="14" style="266" bestFit="1" customWidth="1"/>
    <col min="10" max="16384" width="11.42578125" style="266"/>
  </cols>
  <sheetData>
    <row r="1" spans="1:8" s="265" customFormat="1" ht="15" customHeight="1" x14ac:dyDescent="0.2">
      <c r="A1" s="466" t="s">
        <v>549</v>
      </c>
      <c r="B1" s="467"/>
      <c r="C1" s="467"/>
      <c r="D1" s="467"/>
      <c r="E1" s="467"/>
      <c r="F1" s="467"/>
      <c r="G1" s="467"/>
      <c r="H1" s="468"/>
    </row>
    <row r="2" spans="1:8" s="265" customFormat="1" ht="12" customHeight="1" x14ac:dyDescent="0.2">
      <c r="A2" s="469"/>
      <c r="B2" s="470"/>
      <c r="C2" s="470"/>
      <c r="D2" s="470"/>
      <c r="E2" s="470"/>
      <c r="F2" s="470"/>
      <c r="G2" s="470"/>
      <c r="H2" s="471"/>
    </row>
    <row r="3" spans="1:8" s="265" customFormat="1" ht="12" customHeight="1" x14ac:dyDescent="0.2">
      <c r="A3" s="469"/>
      <c r="B3" s="470"/>
      <c r="C3" s="470"/>
      <c r="D3" s="470"/>
      <c r="E3" s="470"/>
      <c r="F3" s="470"/>
      <c r="G3" s="470"/>
      <c r="H3" s="471"/>
    </row>
    <row r="4" spans="1:8" s="265" customFormat="1" ht="19.5" customHeight="1" x14ac:dyDescent="0.2">
      <c r="A4" s="469"/>
      <c r="B4" s="470"/>
      <c r="C4" s="470"/>
      <c r="D4" s="470"/>
      <c r="E4" s="470"/>
      <c r="F4" s="470"/>
      <c r="G4" s="470"/>
      <c r="H4" s="471"/>
    </row>
    <row r="5" spans="1:8" s="265" customFormat="1" ht="6" customHeight="1" thickBot="1" x14ac:dyDescent="0.25">
      <c r="A5" s="472"/>
      <c r="B5" s="473"/>
      <c r="C5" s="473"/>
      <c r="D5" s="473"/>
      <c r="E5" s="473"/>
      <c r="F5" s="473"/>
      <c r="G5" s="473"/>
      <c r="H5" s="474"/>
    </row>
    <row r="6" spans="1:8" ht="15.75" thickBot="1" x14ac:dyDescent="0.3">
      <c r="A6" s="675" t="str">
        <f>CostoProductosServicio!A6</f>
        <v>CONVOCATORIA PÚBLICA N° XXX - 2019</v>
      </c>
      <c r="B6" s="676"/>
      <c r="C6" s="676"/>
      <c r="D6" s="676"/>
      <c r="E6" s="676"/>
      <c r="F6" s="676"/>
      <c r="G6" s="676"/>
      <c r="H6" s="677"/>
    </row>
    <row r="7" spans="1:8" ht="15" customHeight="1" x14ac:dyDescent="0.25">
      <c r="A7" s="678" t="s">
        <v>0</v>
      </c>
      <c r="B7" s="688" t="s">
        <v>544</v>
      </c>
      <c r="C7" s="688"/>
      <c r="D7" s="688"/>
      <c r="E7" s="688"/>
      <c r="F7" s="688"/>
      <c r="G7" s="688"/>
      <c r="H7" s="689"/>
    </row>
    <row r="8" spans="1:8" ht="15.75" thickBot="1" x14ac:dyDescent="0.3">
      <c r="A8" s="679"/>
      <c r="B8" s="690"/>
      <c r="C8" s="690"/>
      <c r="D8" s="690"/>
      <c r="E8" s="690"/>
      <c r="F8" s="690"/>
      <c r="G8" s="690"/>
      <c r="H8" s="691"/>
    </row>
    <row r="9" spans="1:8" ht="18" customHeight="1" thickTop="1" x14ac:dyDescent="0.25">
      <c r="A9" s="678">
        <v>7</v>
      </c>
      <c r="B9" s="684" t="s">
        <v>103</v>
      </c>
      <c r="C9" s="685"/>
      <c r="D9" s="680" t="s">
        <v>106</v>
      </c>
      <c r="E9" s="680" t="s">
        <v>511</v>
      </c>
      <c r="F9" s="682"/>
      <c r="G9" s="682"/>
      <c r="H9" s="683"/>
    </row>
    <row r="10" spans="1:8" ht="21.75" thickBot="1" x14ac:dyDescent="0.3">
      <c r="A10" s="679"/>
      <c r="B10" s="686"/>
      <c r="C10" s="687"/>
      <c r="D10" s="681"/>
      <c r="E10" s="146" t="s">
        <v>68</v>
      </c>
      <c r="F10" s="147" t="s">
        <v>418</v>
      </c>
      <c r="G10" s="148" t="s">
        <v>72</v>
      </c>
      <c r="H10" s="149" t="s">
        <v>69</v>
      </c>
    </row>
    <row r="11" spans="1:8" ht="26.25" customHeight="1" thickTop="1" x14ac:dyDescent="0.25">
      <c r="A11" s="10" t="s">
        <v>522</v>
      </c>
      <c r="B11" s="694" t="s">
        <v>104</v>
      </c>
      <c r="C11" s="695"/>
      <c r="D11" s="89">
        <v>960</v>
      </c>
      <c r="E11" s="92"/>
      <c r="F11" s="112">
        <v>0.19</v>
      </c>
      <c r="G11" s="267">
        <f>(E11*F11)*D11</f>
        <v>0</v>
      </c>
      <c r="H11" s="93">
        <f>(D11*E11)+G11</f>
        <v>0</v>
      </c>
    </row>
    <row r="12" spans="1:8" ht="25.5" customHeight="1" x14ac:dyDescent="0.25">
      <c r="A12" s="11" t="s">
        <v>523</v>
      </c>
      <c r="B12" s="692" t="s">
        <v>105</v>
      </c>
      <c r="C12" s="693"/>
      <c r="D12" s="90">
        <v>30</v>
      </c>
      <c r="E12" s="92"/>
      <c r="F12" s="112">
        <v>0.19</v>
      </c>
      <c r="G12" s="267">
        <f t="shared" ref="G12:G17" si="0">(E12*F12)*D12</f>
        <v>0</v>
      </c>
      <c r="H12" s="93">
        <f t="shared" ref="H12:H17" si="1">(D12*E12)+G12</f>
        <v>0</v>
      </c>
    </row>
    <row r="13" spans="1:8" ht="25.5" customHeight="1" x14ac:dyDescent="0.25">
      <c r="A13" s="11" t="s">
        <v>524</v>
      </c>
      <c r="B13" s="692" t="s">
        <v>306</v>
      </c>
      <c r="C13" s="693"/>
      <c r="D13" s="90">
        <f>100/36</f>
        <v>2.7777777777777777</v>
      </c>
      <c r="E13" s="92"/>
      <c r="F13" s="112">
        <v>0.19</v>
      </c>
      <c r="G13" s="267">
        <f t="shared" si="0"/>
        <v>0</v>
      </c>
      <c r="H13" s="93">
        <f t="shared" si="1"/>
        <v>0</v>
      </c>
    </row>
    <row r="14" spans="1:8" ht="25.5" customHeight="1" x14ac:dyDescent="0.25">
      <c r="A14" s="10" t="s">
        <v>525</v>
      </c>
      <c r="B14" s="692" t="s">
        <v>305</v>
      </c>
      <c r="C14" s="693"/>
      <c r="D14" s="90">
        <f>100/36</f>
        <v>2.7777777777777777</v>
      </c>
      <c r="E14" s="92"/>
      <c r="F14" s="112">
        <v>0.19</v>
      </c>
      <c r="G14" s="267">
        <f t="shared" si="0"/>
        <v>0</v>
      </c>
      <c r="H14" s="93">
        <f t="shared" si="1"/>
        <v>0</v>
      </c>
    </row>
    <row r="15" spans="1:8" ht="22.5" customHeight="1" x14ac:dyDescent="0.25">
      <c r="A15" s="11" t="s">
        <v>526</v>
      </c>
      <c r="B15" s="692" t="s">
        <v>392</v>
      </c>
      <c r="C15" s="693"/>
      <c r="D15" s="90">
        <v>38</v>
      </c>
      <c r="E15" s="92"/>
      <c r="F15" s="112">
        <v>0.19</v>
      </c>
      <c r="G15" s="267">
        <f t="shared" si="0"/>
        <v>0</v>
      </c>
      <c r="H15" s="93">
        <f t="shared" si="1"/>
        <v>0</v>
      </c>
    </row>
    <row r="16" spans="1:8" ht="19.5" customHeight="1" x14ac:dyDescent="0.25">
      <c r="A16" s="11" t="s">
        <v>527</v>
      </c>
      <c r="B16" s="692" t="s">
        <v>130</v>
      </c>
      <c r="C16" s="693"/>
      <c r="D16" s="91">
        <v>900000</v>
      </c>
      <c r="E16" s="92"/>
      <c r="F16" s="112">
        <v>0.19</v>
      </c>
      <c r="G16" s="267">
        <f t="shared" si="0"/>
        <v>0</v>
      </c>
      <c r="H16" s="93">
        <f t="shared" si="1"/>
        <v>0</v>
      </c>
    </row>
    <row r="17" spans="1:8" ht="22.5" customHeight="1" thickBot="1" x14ac:dyDescent="0.3">
      <c r="A17" s="10" t="s">
        <v>528</v>
      </c>
      <c r="B17" s="665" t="s">
        <v>131</v>
      </c>
      <c r="C17" s="666"/>
      <c r="D17" s="119">
        <v>20000</v>
      </c>
      <c r="E17" s="120"/>
      <c r="F17" s="121">
        <v>0.19</v>
      </c>
      <c r="G17" s="267">
        <f t="shared" si="0"/>
        <v>0</v>
      </c>
      <c r="H17" s="93">
        <f t="shared" si="1"/>
        <v>0</v>
      </c>
    </row>
    <row r="18" spans="1:8" ht="24" customHeight="1" thickBot="1" x14ac:dyDescent="0.3">
      <c r="A18" s="673" t="s">
        <v>430</v>
      </c>
      <c r="B18" s="674"/>
      <c r="C18" s="200"/>
      <c r="D18" s="150"/>
      <c r="E18" s="151"/>
      <c r="F18" s="152"/>
      <c r="G18" s="153">
        <f>SUM(G11:G17)</f>
        <v>0</v>
      </c>
      <c r="H18" s="217">
        <f>SUM(H11:H17)</f>
        <v>0</v>
      </c>
    </row>
    <row r="19" spans="1:8" x14ac:dyDescent="0.25">
      <c r="A19" s="243"/>
      <c r="B19" s="243"/>
      <c r="C19" s="243"/>
      <c r="D19" s="243"/>
      <c r="E19" s="243"/>
      <c r="F19" s="243"/>
      <c r="G19" s="243"/>
      <c r="H19" s="243"/>
    </row>
    <row r="20" spans="1:8" ht="15.75" thickBot="1" x14ac:dyDescent="0.3">
      <c r="A20" s="243"/>
      <c r="B20" s="243"/>
      <c r="C20" s="243"/>
      <c r="D20" s="243"/>
      <c r="E20" s="243"/>
      <c r="F20" s="243"/>
      <c r="G20" s="243"/>
      <c r="H20" s="243"/>
    </row>
    <row r="21" spans="1:8" x14ac:dyDescent="0.25">
      <c r="A21" s="243"/>
      <c r="B21" s="268" t="s">
        <v>134</v>
      </c>
      <c r="C21" s="669"/>
      <c r="D21" s="669"/>
      <c r="E21" s="669"/>
      <c r="F21" s="669"/>
      <c r="G21" s="669"/>
      <c r="H21" s="670"/>
    </row>
    <row r="22" spans="1:8" x14ac:dyDescent="0.25">
      <c r="A22" s="243"/>
      <c r="B22" s="269" t="s">
        <v>135</v>
      </c>
      <c r="C22" s="671" t="str">
        <f>CostoProductosServicio!A6</f>
        <v>CONVOCATORIA PÚBLICA N° XXX - 2019</v>
      </c>
      <c r="D22" s="671"/>
      <c r="E22" s="671"/>
      <c r="F22" s="671"/>
      <c r="G22" s="671"/>
      <c r="H22" s="672"/>
    </row>
    <row r="23" spans="1:8" x14ac:dyDescent="0.25">
      <c r="A23" s="243"/>
      <c r="B23" s="269" t="s">
        <v>136</v>
      </c>
      <c r="C23" s="671"/>
      <c r="D23" s="671"/>
      <c r="E23" s="671"/>
      <c r="F23" s="671"/>
      <c r="G23" s="671"/>
      <c r="H23" s="672"/>
    </row>
    <row r="24" spans="1:8" ht="15.75" thickBot="1" x14ac:dyDescent="0.3">
      <c r="A24" s="243"/>
      <c r="B24" s="270" t="s">
        <v>137</v>
      </c>
      <c r="C24" s="667"/>
      <c r="D24" s="667"/>
      <c r="E24" s="667"/>
      <c r="F24" s="667"/>
      <c r="G24" s="667"/>
      <c r="H24" s="668"/>
    </row>
    <row r="25" spans="1:8" x14ac:dyDescent="0.25">
      <c r="A25" s="243"/>
      <c r="B25" s="243"/>
      <c r="C25" s="243"/>
      <c r="D25" s="243"/>
      <c r="E25" s="243"/>
      <c r="F25" s="243"/>
      <c r="G25" s="243"/>
      <c r="H25" s="243"/>
    </row>
  </sheetData>
  <sheetProtection algorithmName="SHA-512" hashValue="5VRFQgF4q5GreoOUqSWZugRUOa4GKwuiyTUQk1KeDB6dca8uOIaKBP/4f2+ZEOVTDLy++UGxeDs1AIv5ti6HYw==" saltValue="c/6zvV7/uyXq8WfDmD2BnQ==" spinCount="100000" sheet="1" objects="1" scenarios="1" formatColumns="0" formatRows="0" selectLockedCells="1"/>
  <protectedRanges>
    <protectedRange sqref="E11:F17" name="Rango1"/>
  </protectedRanges>
  <customSheetViews>
    <customSheetView guid="{77337186-7B91-4AA7-8A9B-A289906DCABD}" showPageBreaks="1" printArea="1" view="pageBreakPreview" topLeftCell="A13">
      <selection activeCell="J23" sqref="J23"/>
      <colBreaks count="1" manualBreakCount="1">
        <brk id="8" max="1048575" man="1"/>
      </colBreaks>
      <pageMargins left="0.7" right="0.7" top="0.75" bottom="0.75" header="0.3" footer="0.3"/>
      <pageSetup scale="65" orientation="portrait" r:id="rId1"/>
    </customSheetView>
    <customSheetView guid="{B344FB07-4E4E-4356-8360-9C856BDF4D28}">
      <selection activeCell="C10" sqref="C10"/>
      <pageMargins left="0.7" right="0.7" top="0.75" bottom="0.75" header="0.3" footer="0.3"/>
      <pageSetup orientation="portrait" r:id="rId2"/>
    </customSheetView>
  </customSheetViews>
  <mergeCells count="20">
    <mergeCell ref="B16:C16"/>
    <mergeCell ref="B11:C11"/>
    <mergeCell ref="B12:C12"/>
    <mergeCell ref="B13:C13"/>
    <mergeCell ref="B14:C14"/>
    <mergeCell ref="B15:C15"/>
    <mergeCell ref="A1:H5"/>
    <mergeCell ref="A6:H6"/>
    <mergeCell ref="A9:A10"/>
    <mergeCell ref="D9:D10"/>
    <mergeCell ref="E9:H9"/>
    <mergeCell ref="B9:C10"/>
    <mergeCell ref="A7:A8"/>
    <mergeCell ref="B7:H8"/>
    <mergeCell ref="B17:C17"/>
    <mergeCell ref="C24:H24"/>
    <mergeCell ref="C21:H21"/>
    <mergeCell ref="C22:H22"/>
    <mergeCell ref="C23:H23"/>
    <mergeCell ref="A18:B18"/>
  </mergeCells>
  <pageMargins left="0.7" right="0.7" top="0.75" bottom="0.75" header="0.3" footer="0.3"/>
  <pageSetup scale="64" orientation="portrait" r:id="rId3"/>
  <colBreaks count="1" manualBreakCount="1">
    <brk id="8" max="1048575" man="1"/>
  </colBreaks>
  <ignoredErrors>
    <ignoredError sqref="G11:G17" unlockedFormula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OrEqual" id="{4AC2FF03-BBF4-4784-AACC-DB2233532743}">
            <xm:f>TotalCostos!$J$15</xm:f>
            <x14:dxf>
              <fill>
                <patternFill>
                  <bgColor rgb="FF00B050"/>
                </patternFill>
              </fill>
            </x14:dxf>
          </x14:cfRule>
          <x14:cfRule type="cellIs" priority="3" operator="greaterThan" id="{6019CE3C-8CDB-4014-968B-9E571303516F}">
            <xm:f>TotalCostos!$J$15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iconSet" priority="1" id="{1ACAAA9D-F492-4265-BD7E-EBE875C48242}">
            <x14:iconSet iconSet="3Symbols" custom="1">
              <x14:cfvo type="percent">
                <xm:f>0</xm:f>
              </x14:cfvo>
              <x14:cfvo type="num">
                <xm:f>TotalCostos!$J$15</xm:f>
              </x14:cfvo>
              <x14:cfvo type="num" gte="0">
                <xm:f>TotalCostos!$J$15</xm:f>
              </x14:cfvo>
              <x14:cfIcon iconSet="3Symbols" iconId="2"/>
              <x14:cfIcon iconSet="3Symbols" iconId="2"/>
              <x14:cfIcon iconSet="3Symbols" iconId="0"/>
            </x14:iconSet>
          </x14:cfRule>
          <xm:sqref>H18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view="pageBreakPreview" zoomScaleNormal="100" zoomScaleSheetLayoutView="100" workbookViewId="0">
      <selection activeCell="C17" sqref="C17:G17"/>
    </sheetView>
  </sheetViews>
  <sheetFormatPr baseColWidth="10" defaultRowHeight="15" x14ac:dyDescent="0.25"/>
  <cols>
    <col min="1" max="1" width="12.7109375" style="258" customWidth="1"/>
    <col min="2" max="2" width="15.5703125" style="259" customWidth="1"/>
    <col min="3" max="3" width="46.28515625" style="260" customWidth="1"/>
    <col min="4" max="4" width="12" style="261" customWidth="1"/>
    <col min="5" max="5" width="17.42578125" style="257" bestFit="1" customWidth="1"/>
    <col min="6" max="6" width="8.5703125" style="262" bestFit="1" customWidth="1"/>
    <col min="7" max="7" width="16" style="257" bestFit="1" customWidth="1"/>
    <col min="8" max="8" width="20.7109375" style="257" bestFit="1" customWidth="1"/>
    <col min="9" max="9" width="23.28515625" style="257" customWidth="1"/>
    <col min="10" max="10" width="14" style="257" bestFit="1" customWidth="1"/>
    <col min="11" max="16384" width="11.42578125" style="257"/>
  </cols>
  <sheetData>
    <row r="1" spans="1:8" s="254" customFormat="1" ht="15" customHeight="1" x14ac:dyDescent="0.2">
      <c r="A1" s="631" t="s">
        <v>548</v>
      </c>
      <c r="B1" s="632"/>
      <c r="C1" s="632"/>
      <c r="D1" s="632"/>
      <c r="E1" s="632"/>
      <c r="F1" s="632"/>
      <c r="G1" s="632"/>
      <c r="H1" s="633"/>
    </row>
    <row r="2" spans="1:8" s="254" customFormat="1" ht="12" customHeight="1" x14ac:dyDescent="0.2">
      <c r="A2" s="634"/>
      <c r="B2" s="635"/>
      <c r="C2" s="635"/>
      <c r="D2" s="635"/>
      <c r="E2" s="635"/>
      <c r="F2" s="635"/>
      <c r="G2" s="635"/>
      <c r="H2" s="636"/>
    </row>
    <row r="3" spans="1:8" s="254" customFormat="1" ht="12" customHeight="1" x14ac:dyDescent="0.2">
      <c r="A3" s="634"/>
      <c r="B3" s="635"/>
      <c r="C3" s="635"/>
      <c r="D3" s="635"/>
      <c r="E3" s="635"/>
      <c r="F3" s="635"/>
      <c r="G3" s="635"/>
      <c r="H3" s="636"/>
    </row>
    <row r="4" spans="1:8" s="254" customFormat="1" ht="19.5" customHeight="1" x14ac:dyDescent="0.2">
      <c r="A4" s="634"/>
      <c r="B4" s="635"/>
      <c r="C4" s="635"/>
      <c r="D4" s="635"/>
      <c r="E4" s="635"/>
      <c r="F4" s="635"/>
      <c r="G4" s="635"/>
      <c r="H4" s="636"/>
    </row>
    <row r="5" spans="1:8" s="254" customFormat="1" ht="6" customHeight="1" thickBot="1" x14ac:dyDescent="0.25">
      <c r="A5" s="637"/>
      <c r="B5" s="638"/>
      <c r="C5" s="638"/>
      <c r="D5" s="638"/>
      <c r="E5" s="638"/>
      <c r="F5" s="638"/>
      <c r="G5" s="638"/>
      <c r="H5" s="639"/>
    </row>
    <row r="6" spans="1:8" s="254" customFormat="1" ht="18.75" customHeight="1" x14ac:dyDescent="0.2">
      <c r="A6" s="713" t="str">
        <f>CostoProductosServicio!A6</f>
        <v>CONVOCATORIA PÚBLICA N° XXX - 2019</v>
      </c>
      <c r="B6" s="714"/>
      <c r="C6" s="714"/>
      <c r="D6" s="714"/>
      <c r="E6" s="714"/>
      <c r="F6" s="714"/>
      <c r="G6" s="714"/>
      <c r="H6" s="715"/>
    </row>
    <row r="7" spans="1:8" s="255" customFormat="1" ht="12" x14ac:dyDescent="0.2">
      <c r="A7" s="644" t="s">
        <v>0</v>
      </c>
      <c r="B7" s="716" t="s">
        <v>67</v>
      </c>
      <c r="C7" s="619" t="s">
        <v>103</v>
      </c>
      <c r="D7" s="645" t="s">
        <v>3</v>
      </c>
      <c r="E7" s="642" t="s">
        <v>129</v>
      </c>
      <c r="F7" s="642"/>
      <c r="G7" s="642"/>
      <c r="H7" s="643"/>
    </row>
    <row r="8" spans="1:8" s="255" customFormat="1" ht="22.5" x14ac:dyDescent="0.2">
      <c r="A8" s="644"/>
      <c r="B8" s="716"/>
      <c r="C8" s="619"/>
      <c r="D8" s="645"/>
      <c r="E8" s="198" t="s">
        <v>100</v>
      </c>
      <c r="F8" s="183" t="s">
        <v>416</v>
      </c>
      <c r="G8" s="198" t="s">
        <v>419</v>
      </c>
      <c r="H8" s="199" t="s">
        <v>415</v>
      </c>
    </row>
    <row r="9" spans="1:8" s="255" customFormat="1" ht="12" x14ac:dyDescent="0.2">
      <c r="A9" s="644"/>
      <c r="B9" s="716"/>
      <c r="C9" s="619"/>
      <c r="D9" s="645"/>
      <c r="E9" s="642" t="s">
        <v>101</v>
      </c>
      <c r="F9" s="642"/>
      <c r="G9" s="642"/>
      <c r="H9" s="643"/>
    </row>
    <row r="10" spans="1:8" s="256" customFormat="1" ht="12.75" x14ac:dyDescent="0.2">
      <c r="A10" s="51">
        <v>8</v>
      </c>
      <c r="B10" s="624" t="s">
        <v>545</v>
      </c>
      <c r="C10" s="624"/>
      <c r="D10" s="52"/>
      <c r="E10" s="62">
        <f>SUM(E11:E15)</f>
        <v>0</v>
      </c>
      <c r="F10" s="184"/>
      <c r="G10" s="62">
        <f t="shared" ref="G10" si="0">SUM(G11:G15)</f>
        <v>0</v>
      </c>
      <c r="H10" s="217">
        <f>E10+G10</f>
        <v>0</v>
      </c>
    </row>
    <row r="11" spans="1:8" s="255" customFormat="1" ht="21" customHeight="1" x14ac:dyDescent="0.2">
      <c r="A11" s="45" t="s">
        <v>514</v>
      </c>
      <c r="B11" s="625" t="s">
        <v>515</v>
      </c>
      <c r="C11" s="625"/>
      <c r="D11" s="46">
        <v>1</v>
      </c>
      <c r="E11" s="263"/>
      <c r="F11" s="264">
        <v>0.19</v>
      </c>
      <c r="G11" s="63">
        <f>E11*F11</f>
        <v>0</v>
      </c>
      <c r="H11" s="141">
        <f>G11+E11</f>
        <v>0</v>
      </c>
    </row>
    <row r="12" spans="1:8" x14ac:dyDescent="0.25">
      <c r="A12" s="45" t="s">
        <v>516</v>
      </c>
      <c r="B12" s="625" t="s">
        <v>517</v>
      </c>
      <c r="C12" s="625"/>
      <c r="D12" s="46">
        <v>1</v>
      </c>
      <c r="E12" s="263"/>
      <c r="F12" s="264">
        <v>0.19</v>
      </c>
      <c r="G12" s="63">
        <f t="shared" ref="G12:G14" si="1">E12*F12</f>
        <v>0</v>
      </c>
      <c r="H12" s="141">
        <f t="shared" ref="H12:H14" si="2">G12+E12</f>
        <v>0</v>
      </c>
    </row>
    <row r="13" spans="1:8" ht="34.5" customHeight="1" x14ac:dyDescent="0.25">
      <c r="A13" s="45" t="s">
        <v>518</v>
      </c>
      <c r="B13" s="625" t="s">
        <v>519</v>
      </c>
      <c r="C13" s="625"/>
      <c r="D13" s="46">
        <v>10</v>
      </c>
      <c r="E13" s="263"/>
      <c r="F13" s="264">
        <v>0.19</v>
      </c>
      <c r="G13" s="63">
        <f t="shared" si="1"/>
        <v>0</v>
      </c>
      <c r="H13" s="141">
        <f t="shared" si="2"/>
        <v>0</v>
      </c>
    </row>
    <row r="14" spans="1:8" ht="36" customHeight="1" x14ac:dyDescent="0.25">
      <c r="A14" s="45" t="s">
        <v>520</v>
      </c>
      <c r="B14" s="625" t="s">
        <v>521</v>
      </c>
      <c r="C14" s="625"/>
      <c r="D14" s="46">
        <v>1</v>
      </c>
      <c r="E14" s="263"/>
      <c r="F14" s="264">
        <v>0.19</v>
      </c>
      <c r="G14" s="63">
        <f t="shared" si="1"/>
        <v>0</v>
      </c>
      <c r="H14" s="141">
        <f t="shared" si="2"/>
        <v>0</v>
      </c>
    </row>
    <row r="15" spans="1:8" x14ac:dyDescent="0.25">
      <c r="A15" s="701" t="s">
        <v>546</v>
      </c>
      <c r="B15" s="702"/>
      <c r="C15" s="702"/>
      <c r="D15" s="702"/>
      <c r="E15" s="182"/>
      <c r="F15" s="183"/>
      <c r="G15" s="182"/>
      <c r="H15" s="229">
        <f>SUM(H11:H14)</f>
        <v>0</v>
      </c>
    </row>
    <row r="16" spans="1:8" ht="15.75" thickBot="1" x14ac:dyDescent="0.3"/>
    <row r="17" spans="1:7" x14ac:dyDescent="0.25">
      <c r="A17" s="703" t="s">
        <v>134</v>
      </c>
      <c r="B17" s="704"/>
      <c r="C17" s="705"/>
      <c r="D17" s="706"/>
      <c r="E17" s="706"/>
      <c r="F17" s="706"/>
      <c r="G17" s="707"/>
    </row>
    <row r="18" spans="1:7" x14ac:dyDescent="0.25">
      <c r="A18" s="708" t="s">
        <v>135</v>
      </c>
      <c r="B18" s="709"/>
      <c r="C18" s="710"/>
      <c r="D18" s="711"/>
      <c r="E18" s="711"/>
      <c r="F18" s="711"/>
      <c r="G18" s="712"/>
    </row>
    <row r="19" spans="1:7" x14ac:dyDescent="0.25">
      <c r="A19" s="708" t="s">
        <v>136</v>
      </c>
      <c r="B19" s="709"/>
      <c r="C19" s="710"/>
      <c r="D19" s="711"/>
      <c r="E19" s="711"/>
      <c r="F19" s="711"/>
      <c r="G19" s="712"/>
    </row>
    <row r="20" spans="1:7" ht="15.75" thickBot="1" x14ac:dyDescent="0.3">
      <c r="A20" s="696" t="s">
        <v>137</v>
      </c>
      <c r="B20" s="697"/>
      <c r="C20" s="698"/>
      <c r="D20" s="699"/>
      <c r="E20" s="699"/>
      <c r="F20" s="699"/>
      <c r="G20" s="700"/>
    </row>
  </sheetData>
  <sheetProtection algorithmName="SHA-512" hashValue="hTPDoaKyjmzWJrPM9BjiPenjo6SBNVIwFGs+cEPIB90jT7ebphWXPND2mpoa+ZYYcSaKd0cZhaFTUSmfDWHuQA==" saltValue="OfFz7NSvBTvUhSqWCjefFA==" spinCount="100000" sheet="1" objects="1" scenarios="1" formatColumns="0" formatRows="0" selectLockedCells="1"/>
  <mergeCells count="22">
    <mergeCell ref="A1:H5"/>
    <mergeCell ref="A6:H6"/>
    <mergeCell ref="A7:A9"/>
    <mergeCell ref="B7:B9"/>
    <mergeCell ref="C7:C9"/>
    <mergeCell ref="D7:D9"/>
    <mergeCell ref="E7:H7"/>
    <mergeCell ref="E9:H9"/>
    <mergeCell ref="B10:C10"/>
    <mergeCell ref="B11:C11"/>
    <mergeCell ref="B12:C12"/>
    <mergeCell ref="B13:C13"/>
    <mergeCell ref="B14:C14"/>
    <mergeCell ref="A20:B20"/>
    <mergeCell ref="C20:G20"/>
    <mergeCell ref="A15:D15"/>
    <mergeCell ref="A17:B17"/>
    <mergeCell ref="C17:G17"/>
    <mergeCell ref="A18:B18"/>
    <mergeCell ref="C18:G18"/>
    <mergeCell ref="A19:B19"/>
    <mergeCell ref="C19:G19"/>
  </mergeCells>
  <pageMargins left="0.7" right="0.7" top="0.75" bottom="0.75" header="0.3" footer="0.3"/>
  <pageSetup scale="57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OrEqual" id="{597E304B-82B3-4F50-9225-3FA415717343}">
            <xm:f>TotalCostos!$J$16</xm:f>
            <x14:dxf>
              <fill>
                <patternFill>
                  <bgColor rgb="FF00B050"/>
                </patternFill>
              </fill>
            </x14:dxf>
          </x14:cfRule>
          <x14:cfRule type="cellIs" priority="3" operator="greaterThan" id="{BC1FB4A4-0A84-43EF-9CCC-027FA976CE78}">
            <xm:f>TotalCostos!$J$16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iconSet" priority="1" id="{B41C1F64-FD69-463F-AEC1-A1ECE7866AE6}">
            <x14:iconSet iconSet="3Symbols" custom="1">
              <x14:cfvo type="percent">
                <xm:f>0</xm:f>
              </x14:cfvo>
              <x14:cfvo type="num">
                <xm:f>TotalCostos!$J$16</xm:f>
              </x14:cfvo>
              <x14:cfvo type="num" gte="0">
                <xm:f>TotalCostos!$J$16</xm:f>
              </x14:cfvo>
              <x14:cfIcon iconSet="3Symbols" iconId="2"/>
              <x14:cfIcon iconSet="3Symbols" iconId="2"/>
              <x14:cfIcon iconSet="3Symbols" iconId="0"/>
            </x14:iconSet>
          </x14:cfRule>
          <xm:sqref>H10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view="pageBreakPreview" zoomScaleNormal="100" zoomScaleSheetLayoutView="100" workbookViewId="0">
      <selection activeCell="L1" sqref="L1"/>
    </sheetView>
  </sheetViews>
  <sheetFormatPr baseColWidth="10" defaultRowHeight="15" x14ac:dyDescent="0.25"/>
  <cols>
    <col min="1" max="1" width="9.42578125" style="7" customWidth="1"/>
    <col min="2" max="2" width="22.140625" customWidth="1"/>
    <col min="3" max="3" width="19.5703125" customWidth="1"/>
    <col min="4" max="4" width="28.140625" customWidth="1"/>
    <col min="5" max="5" width="25.140625" style="35" customWidth="1"/>
    <col min="6" max="6" width="22.85546875" style="113" customWidth="1"/>
    <col min="7" max="7" width="26" style="35" customWidth="1"/>
    <col min="8" max="8" width="14.85546875" style="35" customWidth="1"/>
    <col min="9" max="9" width="10.42578125" style="35" customWidth="1"/>
    <col min="10" max="10" width="7.140625" style="35" customWidth="1"/>
    <col min="11" max="11" width="19.5703125" style="303" bestFit="1" customWidth="1"/>
    <col min="12" max="12" width="19.28515625" style="299" bestFit="1" customWidth="1"/>
    <col min="13" max="13" width="18.28515625" style="299" bestFit="1" customWidth="1"/>
    <col min="14" max="23" width="11.42578125" style="299"/>
  </cols>
  <sheetData>
    <row r="1" spans="1:23" s="31" customFormat="1" ht="15" customHeight="1" x14ac:dyDescent="0.2">
      <c r="A1" s="466" t="s">
        <v>340</v>
      </c>
      <c r="B1" s="467"/>
      <c r="C1" s="467"/>
      <c r="D1" s="467"/>
      <c r="E1" s="467"/>
      <c r="F1" s="467"/>
      <c r="G1" s="467"/>
      <c r="H1" s="131"/>
      <c r="I1" s="131"/>
      <c r="J1" s="131"/>
      <c r="K1" s="131"/>
    </row>
    <row r="2" spans="1:23" s="31" customFormat="1" ht="12" customHeight="1" x14ac:dyDescent="0.2">
      <c r="A2" s="469"/>
      <c r="B2" s="470"/>
      <c r="C2" s="470"/>
      <c r="D2" s="470"/>
      <c r="E2" s="470"/>
      <c r="F2" s="470"/>
      <c r="G2" s="470"/>
      <c r="H2" s="132"/>
      <c r="I2" s="132"/>
      <c r="J2" s="132"/>
      <c r="K2" s="132"/>
    </row>
    <row r="3" spans="1:23" s="31" customFormat="1" ht="12" customHeight="1" x14ac:dyDescent="0.2">
      <c r="A3" s="469"/>
      <c r="B3" s="470"/>
      <c r="C3" s="470"/>
      <c r="D3" s="470"/>
      <c r="E3" s="470"/>
      <c r="F3" s="470"/>
      <c r="G3" s="470"/>
      <c r="H3" s="132"/>
      <c r="I3" s="132"/>
      <c r="J3" s="132"/>
      <c r="K3" s="132"/>
    </row>
    <row r="4" spans="1:23" s="31" customFormat="1" ht="19.5" customHeight="1" x14ac:dyDescent="0.2">
      <c r="A4" s="469"/>
      <c r="B4" s="470"/>
      <c r="C4" s="470"/>
      <c r="D4" s="470"/>
      <c r="E4" s="470"/>
      <c r="F4" s="470"/>
      <c r="G4" s="470"/>
      <c r="H4" s="132"/>
      <c r="I4" s="132"/>
      <c r="J4" s="132"/>
      <c r="K4" s="132"/>
    </row>
    <row r="5" spans="1:23" s="31" customFormat="1" ht="6" customHeight="1" thickBot="1" x14ac:dyDescent="0.25">
      <c r="A5" s="469"/>
      <c r="B5" s="470"/>
      <c r="C5" s="470"/>
      <c r="D5" s="470"/>
      <c r="E5" s="470"/>
      <c r="F5" s="470"/>
      <c r="G5" s="470"/>
      <c r="H5" s="132"/>
      <c r="I5" s="132"/>
      <c r="J5" s="132"/>
      <c r="K5" s="132"/>
    </row>
    <row r="6" spans="1:23" ht="15.75" customHeight="1" thickBot="1" x14ac:dyDescent="0.3">
      <c r="A6" s="744" t="str">
        <f>CostoProductosServicio!A6</f>
        <v>CONVOCATORIA PÚBLICA N° XXX - 2019</v>
      </c>
      <c r="B6" s="745"/>
      <c r="C6" s="745"/>
      <c r="D6" s="745"/>
      <c r="E6" s="745"/>
      <c r="F6" s="745"/>
      <c r="G6" s="745"/>
      <c r="H6" s="746"/>
      <c r="I6" s="235"/>
      <c r="J6" s="235"/>
      <c r="K6" s="298"/>
    </row>
    <row r="7" spans="1:23" ht="15.75" customHeight="1" thickBot="1" x14ac:dyDescent="0.3">
      <c r="A7" s="741" t="s">
        <v>557</v>
      </c>
      <c r="B7" s="742"/>
      <c r="C7" s="742"/>
      <c r="D7" s="742"/>
      <c r="E7" s="742"/>
      <c r="F7" s="742"/>
      <c r="G7" s="742"/>
      <c r="H7" s="743"/>
      <c r="I7" s="304"/>
      <c r="J7" s="236"/>
      <c r="K7" s="300"/>
    </row>
    <row r="8" spans="1:23" ht="21.75" thickBot="1" x14ac:dyDescent="0.3">
      <c r="A8" s="212" t="s">
        <v>0</v>
      </c>
      <c r="B8" s="717" t="s">
        <v>103</v>
      </c>
      <c r="C8" s="718"/>
      <c r="D8" s="718"/>
      <c r="E8" s="214" t="s">
        <v>394</v>
      </c>
      <c r="F8" s="215" t="s">
        <v>429</v>
      </c>
      <c r="G8" s="213" t="s">
        <v>551</v>
      </c>
      <c r="H8" s="213" t="s">
        <v>554</v>
      </c>
      <c r="I8" s="297"/>
      <c r="J8" s="237"/>
      <c r="K8" s="301"/>
    </row>
    <row r="9" spans="1:23" ht="18" customHeight="1" x14ac:dyDescent="0.25">
      <c r="A9" s="111">
        <f>CostoProductosServicio!A10</f>
        <v>1</v>
      </c>
      <c r="B9" s="719" t="str">
        <f>CostoProductosServicio!B10</f>
        <v>EQUIPOS DE IMPRESIÓN Y ESCANEO</v>
      </c>
      <c r="C9" s="719"/>
      <c r="D9" s="720"/>
      <c r="E9" s="219"/>
      <c r="F9" s="216">
        <f>CostoProductosServicio!I10</f>
        <v>0</v>
      </c>
      <c r="G9" s="211">
        <f>F9*33</f>
        <v>0</v>
      </c>
      <c r="H9" s="230">
        <v>0.1265119325301981</v>
      </c>
      <c r="I9" s="238">
        <f>H9</f>
        <v>0.1265119325301981</v>
      </c>
      <c r="J9" s="239">
        <f t="shared" ref="J9:J15" si="0">I9*$F$26/33</f>
        <v>59844492.627538808</v>
      </c>
      <c r="K9" s="301"/>
      <c r="L9" s="306"/>
      <c r="M9" s="306"/>
    </row>
    <row r="10" spans="1:23" ht="19.5" customHeight="1" x14ac:dyDescent="0.25">
      <c r="A10" s="111">
        <f>CostoProductosServicio!A27</f>
        <v>2</v>
      </c>
      <c r="B10" s="756" t="str">
        <f>CostoProductosServicio!B27</f>
        <v>EQUIPOS DE CÓMPUTO</v>
      </c>
      <c r="C10" s="756"/>
      <c r="D10" s="757"/>
      <c r="E10" s="220"/>
      <c r="F10" s="217">
        <f>CostoProductosServicio!I27</f>
        <v>0</v>
      </c>
      <c r="G10" s="140">
        <f t="shared" ref="G10:G15" si="1">F10*33</f>
        <v>0</v>
      </c>
      <c r="H10" s="231">
        <v>0.37766731973381051</v>
      </c>
      <c r="I10" s="238">
        <f t="shared" ref="I10:I18" si="2">H10</f>
        <v>0.37766731973381051</v>
      </c>
      <c r="J10" s="239">
        <f t="shared" si="0"/>
        <v>178649623.63196442</v>
      </c>
      <c r="K10" s="301"/>
      <c r="L10" s="306"/>
      <c r="M10" s="305"/>
    </row>
    <row r="11" spans="1:23" s="30" customFormat="1" ht="19.5" customHeight="1" x14ac:dyDescent="0.25">
      <c r="A11" s="111">
        <f>CostoProductosServicio!A41</f>
        <v>3</v>
      </c>
      <c r="B11" s="757" t="str">
        <f>CostoProductosServicio!B41</f>
        <v>EQUIPOS COMUNICACIONES ALÁMBRICAS E INALÁMBRICAS</v>
      </c>
      <c r="C11" s="762"/>
      <c r="D11" s="763"/>
      <c r="E11" s="220"/>
      <c r="F11" s="217">
        <f>CostoProductosServicio!I41</f>
        <v>0</v>
      </c>
      <c r="G11" s="140">
        <f t="shared" si="1"/>
        <v>0</v>
      </c>
      <c r="H11" s="231">
        <v>9.4337978798003218E-3</v>
      </c>
      <c r="I11" s="238">
        <f>H11</f>
        <v>9.4337978798003218E-3</v>
      </c>
      <c r="J11" s="239">
        <f t="shared" si="0"/>
        <v>4462510.6610607058</v>
      </c>
      <c r="K11" s="301"/>
      <c r="L11" s="306"/>
      <c r="M11" s="305"/>
      <c r="N11" s="299"/>
      <c r="O11" s="299"/>
      <c r="P11" s="299"/>
      <c r="Q11" s="299"/>
      <c r="R11" s="299"/>
      <c r="S11" s="299"/>
      <c r="T11" s="299"/>
      <c r="U11" s="299"/>
      <c r="V11" s="299"/>
      <c r="W11" s="299"/>
    </row>
    <row r="12" spans="1:23" ht="20.25" customHeight="1" x14ac:dyDescent="0.25">
      <c r="A12" s="111">
        <f>CostoProductosServicio!A44</f>
        <v>4</v>
      </c>
      <c r="B12" s="721" t="str">
        <f>CostoProductosServicio!B44</f>
        <v>SERVICIOS DE INFRAESTRUCTURA Y SEGURIDAD</v>
      </c>
      <c r="C12" s="721"/>
      <c r="D12" s="722"/>
      <c r="E12" s="221"/>
      <c r="F12" s="217">
        <f>CostoProductosServicio!I44</f>
        <v>0</v>
      </c>
      <c r="G12" s="140">
        <f t="shared" si="1"/>
        <v>0</v>
      </c>
      <c r="H12" s="231">
        <v>0.12074502808794875</v>
      </c>
      <c r="I12" s="238">
        <f t="shared" si="2"/>
        <v>0.12074502808794875</v>
      </c>
      <c r="J12" s="239">
        <f t="shared" si="0"/>
        <v>57116548.603005528</v>
      </c>
      <c r="K12" s="301"/>
      <c r="L12" s="306"/>
      <c r="M12" s="305"/>
    </row>
    <row r="13" spans="1:23" s="30" customFormat="1" ht="24" customHeight="1" x14ac:dyDescent="0.25">
      <c r="A13" s="111">
        <f>CostoProductosServicio!A71</f>
        <v>5</v>
      </c>
      <c r="B13" s="721" t="str">
        <f>CostoProductosServicio!B71</f>
        <v>PERFILES DEL PERSONAL DE SOPORTE Y MESA DE AYUDA</v>
      </c>
      <c r="C13" s="721"/>
      <c r="D13" s="722"/>
      <c r="E13" s="222"/>
      <c r="F13" s="217">
        <f>CostoProductosServicio!I71</f>
        <v>0</v>
      </c>
      <c r="G13" s="140">
        <f t="shared" si="1"/>
        <v>0</v>
      </c>
      <c r="H13" s="231">
        <v>0.12578397173067093</v>
      </c>
      <c r="I13" s="238">
        <f t="shared" si="2"/>
        <v>0.12578397173067093</v>
      </c>
      <c r="J13" s="239">
        <f t="shared" si="0"/>
        <v>59500142.147476062</v>
      </c>
      <c r="K13" s="301"/>
      <c r="L13" s="306"/>
      <c r="M13" s="305"/>
      <c r="N13" s="299"/>
      <c r="O13" s="299"/>
      <c r="P13" s="299"/>
      <c r="Q13" s="299"/>
      <c r="R13" s="299"/>
      <c r="S13" s="299"/>
      <c r="T13" s="299"/>
      <c r="U13" s="299"/>
      <c r="V13" s="299"/>
      <c r="W13" s="299"/>
    </row>
    <row r="14" spans="1:23" s="30" customFormat="1" ht="20.25" customHeight="1" x14ac:dyDescent="0.25">
      <c r="A14" s="111">
        <f>CostoProductosServicio!A79</f>
        <v>6</v>
      </c>
      <c r="B14" s="722" t="str">
        <f>CostoProductosServicio!B79</f>
        <v>LICENCIAMIENTO</v>
      </c>
      <c r="C14" s="723"/>
      <c r="D14" s="723"/>
      <c r="E14" s="222"/>
      <c r="F14" s="217">
        <f>CostoProductosServicio!I79</f>
        <v>0</v>
      </c>
      <c r="G14" s="140">
        <f t="shared" si="1"/>
        <v>0</v>
      </c>
      <c r="H14" s="231">
        <v>0.13779348288086968</v>
      </c>
      <c r="I14" s="238">
        <f t="shared" si="2"/>
        <v>0.13779348288086968</v>
      </c>
      <c r="J14" s="239">
        <f t="shared" si="0"/>
        <v>65181053.71933005</v>
      </c>
      <c r="K14" s="301"/>
      <c r="L14" s="306"/>
      <c r="M14" s="305"/>
      <c r="N14" s="299"/>
      <c r="O14" s="299"/>
      <c r="P14" s="299"/>
      <c r="Q14" s="299"/>
      <c r="R14" s="299"/>
      <c r="S14" s="299"/>
      <c r="T14" s="299"/>
      <c r="U14" s="299"/>
      <c r="V14" s="299"/>
      <c r="W14" s="299"/>
    </row>
    <row r="15" spans="1:23" ht="23.25" customHeight="1" x14ac:dyDescent="0.25">
      <c r="A15" s="111">
        <f>OtrosCostos!A9</f>
        <v>7</v>
      </c>
      <c r="B15" s="724" t="str">
        <f>OtrosCostos!B7</f>
        <v>OTROS COSTOS OPERATIVOS</v>
      </c>
      <c r="C15" s="724"/>
      <c r="D15" s="725"/>
      <c r="E15" s="221"/>
      <c r="F15" s="217">
        <f>OtrosCostos!H18</f>
        <v>0</v>
      </c>
      <c r="G15" s="140">
        <f t="shared" si="1"/>
        <v>0</v>
      </c>
      <c r="H15" s="231">
        <v>8.7330413972918935E-2</v>
      </c>
      <c r="I15" s="238">
        <f t="shared" si="2"/>
        <v>8.7330413972918935E-2</v>
      </c>
      <c r="J15" s="239">
        <f t="shared" si="0"/>
        <v>41310287.580302104</v>
      </c>
      <c r="K15" s="301"/>
      <c r="L15" s="306"/>
      <c r="M15" s="305"/>
    </row>
    <row r="16" spans="1:23" s="30" customFormat="1" ht="23.25" customHeight="1" x14ac:dyDescent="0.25">
      <c r="A16" s="111">
        <f>CostoMigración!A10</f>
        <v>8</v>
      </c>
      <c r="B16" s="721" t="str">
        <f>CostoMigración!B10</f>
        <v>COSTOS  MIGRACION Y GESTION DEL CAMBIO</v>
      </c>
      <c r="C16" s="721"/>
      <c r="D16" s="722"/>
      <c r="E16" s="217">
        <f>CostoMigración!H10</f>
        <v>0</v>
      </c>
      <c r="F16" s="218"/>
      <c r="G16" s="166">
        <f>E16</f>
        <v>0</v>
      </c>
      <c r="H16" s="232">
        <v>8.3279430880012027E-3</v>
      </c>
      <c r="I16" s="238">
        <f t="shared" si="2"/>
        <v>8.3279430880012027E-3</v>
      </c>
      <c r="J16" s="239">
        <f>I16*$F$26</f>
        <v>130000310.00431611</v>
      </c>
      <c r="K16" s="301"/>
      <c r="L16" s="306"/>
      <c r="M16" s="305"/>
      <c r="N16" s="299"/>
      <c r="O16" s="299"/>
      <c r="P16" s="299"/>
      <c r="Q16" s="299"/>
      <c r="R16" s="299"/>
      <c r="S16" s="299"/>
      <c r="T16" s="299"/>
      <c r="U16" s="299"/>
      <c r="V16" s="299"/>
      <c r="W16" s="299"/>
    </row>
    <row r="17" spans="1:23" s="30" customFormat="1" ht="23.25" customHeight="1" thickBot="1" x14ac:dyDescent="0.3">
      <c r="A17" s="223">
        <v>9</v>
      </c>
      <c r="B17" s="725" t="s">
        <v>550</v>
      </c>
      <c r="C17" s="737"/>
      <c r="D17" s="737"/>
      <c r="E17" s="217">
        <v>100000000</v>
      </c>
      <c r="F17" s="224"/>
      <c r="G17" s="225">
        <f>E17</f>
        <v>100000000</v>
      </c>
      <c r="H17" s="233">
        <v>6.4061100957815611E-3</v>
      </c>
      <c r="I17" s="238">
        <f t="shared" si="2"/>
        <v>6.4061100957815611E-3</v>
      </c>
      <c r="J17" s="239">
        <f>I17*$F$26</f>
        <v>100000238.90332112</v>
      </c>
      <c r="K17" s="301"/>
      <c r="L17" s="306"/>
      <c r="M17" s="305"/>
      <c r="N17" s="299"/>
      <c r="O17" s="299"/>
      <c r="P17" s="299"/>
      <c r="Q17" s="299"/>
      <c r="R17" s="299"/>
      <c r="S17" s="299"/>
      <c r="T17" s="299"/>
      <c r="U17" s="299"/>
      <c r="V17" s="299"/>
      <c r="W17" s="299"/>
    </row>
    <row r="18" spans="1:23" ht="15" customHeight="1" thickBot="1" x14ac:dyDescent="0.3">
      <c r="A18" s="226"/>
      <c r="B18" s="760" t="s">
        <v>71</v>
      </c>
      <c r="C18" s="727"/>
      <c r="D18" s="761"/>
      <c r="E18" s="227">
        <f>SUM(E16:E17)</f>
        <v>100000000</v>
      </c>
      <c r="F18" s="228">
        <f>SUM(F9:F15)</f>
        <v>0</v>
      </c>
      <c r="G18" s="228">
        <f>SUM(G9:G17)</f>
        <v>100000000</v>
      </c>
      <c r="H18" s="234">
        <f>SUM(H9:H17)</f>
        <v>1</v>
      </c>
      <c r="I18" s="240">
        <f t="shared" si="2"/>
        <v>1</v>
      </c>
      <c r="J18" s="240">
        <f>SUM(J9:J17)</f>
        <v>696065207.87831497</v>
      </c>
      <c r="K18" s="301"/>
    </row>
    <row r="19" spans="1:23" x14ac:dyDescent="0.25">
      <c r="A19" s="241"/>
      <c r="B19" s="242"/>
      <c r="C19" s="242"/>
      <c r="D19" s="242"/>
      <c r="E19" s="243"/>
      <c r="F19" s="244"/>
      <c r="G19" s="243"/>
      <c r="H19" s="243"/>
      <c r="I19" s="243"/>
      <c r="J19" s="243"/>
      <c r="K19" s="302"/>
    </row>
    <row r="20" spans="1:23" s="30" customFormat="1" ht="15.75" thickBot="1" x14ac:dyDescent="0.3">
      <c r="A20" s="243"/>
      <c r="B20" s="242"/>
      <c r="C20" s="242"/>
      <c r="D20" s="242"/>
      <c r="E20" s="243"/>
      <c r="F20" s="244"/>
      <c r="G20" s="243"/>
      <c r="H20" s="243"/>
      <c r="I20" s="243"/>
      <c r="J20" s="243"/>
      <c r="K20" s="302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</row>
    <row r="21" spans="1:23" s="30" customFormat="1" x14ac:dyDescent="0.25">
      <c r="A21" s="731" t="s">
        <v>404</v>
      </c>
      <c r="B21" s="732"/>
      <c r="C21" s="730">
        <v>2019</v>
      </c>
      <c r="D21" s="730"/>
      <c r="E21" s="202">
        <v>2020</v>
      </c>
      <c r="F21" s="202">
        <v>2021</v>
      </c>
      <c r="G21" s="124">
        <v>2022</v>
      </c>
      <c r="H21" s="243"/>
      <c r="I21" s="243"/>
      <c r="J21" s="243"/>
      <c r="K21" s="302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</row>
    <row r="22" spans="1:23" ht="15.75" customHeight="1" x14ac:dyDescent="0.25">
      <c r="A22" s="735" t="s">
        <v>396</v>
      </c>
      <c r="B22" s="736"/>
      <c r="C22" s="167">
        <v>2</v>
      </c>
      <c r="D22" s="167">
        <v>5</v>
      </c>
      <c r="E22" s="167">
        <v>12</v>
      </c>
      <c r="F22" s="167">
        <v>12</v>
      </c>
      <c r="G22" s="168">
        <v>4</v>
      </c>
      <c r="H22" s="243"/>
      <c r="I22" s="243"/>
      <c r="J22" s="243"/>
      <c r="K22" s="302"/>
    </row>
    <row r="23" spans="1:23" s="30" customFormat="1" ht="15" customHeight="1" x14ac:dyDescent="0.25">
      <c r="A23" s="735" t="s">
        <v>397</v>
      </c>
      <c r="B23" s="736"/>
      <c r="C23" s="169">
        <f>E16+E17</f>
        <v>100000000</v>
      </c>
      <c r="D23" s="169">
        <f>F18</f>
        <v>0</v>
      </c>
      <c r="E23" s="169">
        <f>F18</f>
        <v>0</v>
      </c>
      <c r="F23" s="169">
        <f>F18</f>
        <v>0</v>
      </c>
      <c r="G23" s="170">
        <f>F18</f>
        <v>0</v>
      </c>
      <c r="H23" s="243"/>
      <c r="I23" s="243"/>
      <c r="J23" s="243"/>
      <c r="K23" s="302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</row>
    <row r="24" spans="1:23" s="30" customFormat="1" ht="15.75" customHeight="1" thickBot="1" x14ac:dyDescent="0.3">
      <c r="A24" s="758" t="s">
        <v>405</v>
      </c>
      <c r="B24" s="759"/>
      <c r="C24" s="729">
        <f>C23+(D23*D22)</f>
        <v>100000000</v>
      </c>
      <c r="D24" s="729"/>
      <c r="E24" s="201">
        <f>+E23*E22</f>
        <v>0</v>
      </c>
      <c r="F24" s="201">
        <f t="shared" ref="F24:G24" si="3">+F23*F22</f>
        <v>0</v>
      </c>
      <c r="G24" s="130">
        <f t="shared" si="3"/>
        <v>0</v>
      </c>
      <c r="H24" s="243"/>
      <c r="I24" s="243"/>
      <c r="J24" s="243"/>
      <c r="K24" s="302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</row>
    <row r="25" spans="1:23" ht="15.75" thickBot="1" x14ac:dyDescent="0.3">
      <c r="A25" s="242"/>
      <c r="B25" s="242"/>
      <c r="C25" s="242"/>
      <c r="D25" s="243"/>
      <c r="E25" s="244"/>
      <c r="F25" s="243"/>
      <c r="G25" s="243"/>
      <c r="H25" s="243"/>
      <c r="I25" s="243"/>
      <c r="J25" s="243"/>
      <c r="K25" s="302"/>
    </row>
    <row r="26" spans="1:23" ht="15.75" customHeight="1" thickBot="1" x14ac:dyDescent="0.3">
      <c r="A26" s="726" t="s">
        <v>406</v>
      </c>
      <c r="B26" s="727"/>
      <c r="C26" s="728"/>
      <c r="D26" s="733">
        <f>C24+E24+F24+G24</f>
        <v>100000000</v>
      </c>
      <c r="E26" s="734"/>
      <c r="F26" s="307">
        <v>15610134294.940001</v>
      </c>
      <c r="G26" s="308">
        <f>D26-F26</f>
        <v>-15510134294.940001</v>
      </c>
      <c r="H26" s="243"/>
      <c r="I26" s="243"/>
      <c r="J26" s="243"/>
      <c r="K26" s="299"/>
    </row>
    <row r="27" spans="1:23" x14ac:dyDescent="0.25">
      <c r="A27" s="243"/>
      <c r="B27" s="243"/>
      <c r="C27" s="243"/>
      <c r="D27" s="243"/>
      <c r="E27" s="243"/>
      <c r="F27" s="245"/>
      <c r="G27" s="243"/>
      <c r="H27" s="243"/>
      <c r="I27" s="243"/>
      <c r="J27" s="243"/>
      <c r="K27" s="302"/>
    </row>
    <row r="28" spans="1:23" ht="15.75" thickBot="1" x14ac:dyDescent="0.3">
      <c r="A28" s="243"/>
      <c r="B28" s="243"/>
      <c r="C28" s="243"/>
      <c r="D28" s="243"/>
      <c r="E28" s="243"/>
      <c r="F28" s="243"/>
      <c r="G28" s="243"/>
      <c r="H28" s="243"/>
      <c r="I28" s="243"/>
      <c r="J28" s="243"/>
    </row>
    <row r="29" spans="1:23" x14ac:dyDescent="0.25">
      <c r="A29" s="243"/>
      <c r="B29" s="703" t="s">
        <v>134</v>
      </c>
      <c r="C29" s="704"/>
      <c r="D29" s="747"/>
      <c r="E29" s="748"/>
      <c r="F29" s="748"/>
      <c r="G29" s="748"/>
      <c r="H29" s="749"/>
      <c r="I29" s="253"/>
      <c r="J29" s="253"/>
      <c r="K29" s="302"/>
    </row>
    <row r="30" spans="1:23" x14ac:dyDescent="0.25">
      <c r="A30" s="243"/>
      <c r="B30" s="708" t="s">
        <v>135</v>
      </c>
      <c r="C30" s="709"/>
      <c r="D30" s="750"/>
      <c r="E30" s="751"/>
      <c r="F30" s="751"/>
      <c r="G30" s="751"/>
      <c r="H30" s="752"/>
      <c r="I30" s="253"/>
      <c r="J30" s="253"/>
      <c r="K30" s="302"/>
    </row>
    <row r="31" spans="1:23" x14ac:dyDescent="0.25">
      <c r="A31" s="243"/>
      <c r="B31" s="708" t="s">
        <v>136</v>
      </c>
      <c r="C31" s="709"/>
      <c r="D31" s="750"/>
      <c r="E31" s="751"/>
      <c r="F31" s="751"/>
      <c r="G31" s="751"/>
      <c r="H31" s="752"/>
      <c r="I31" s="253"/>
      <c r="J31" s="253"/>
      <c r="K31" s="302"/>
    </row>
    <row r="32" spans="1:23" ht="15.75" thickBot="1" x14ac:dyDescent="0.3">
      <c r="A32" s="243"/>
      <c r="B32" s="696" t="s">
        <v>137</v>
      </c>
      <c r="C32" s="697"/>
      <c r="D32" s="753"/>
      <c r="E32" s="754"/>
      <c r="F32" s="754"/>
      <c r="G32" s="754"/>
      <c r="H32" s="755"/>
      <c r="I32" s="253"/>
      <c r="J32" s="253"/>
      <c r="K32" s="302"/>
    </row>
    <row r="33" spans="1:11" x14ac:dyDescent="0.25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302"/>
    </row>
    <row r="34" spans="1:11" x14ac:dyDescent="0.25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302"/>
    </row>
    <row r="35" spans="1:11" ht="15.75" thickBot="1" x14ac:dyDescent="0.3">
      <c r="A35" s="247"/>
      <c r="B35" s="237"/>
      <c r="C35" s="237"/>
      <c r="D35" s="237"/>
      <c r="E35" s="246"/>
      <c r="F35" s="248"/>
      <c r="G35" s="246"/>
      <c r="H35" s="246"/>
      <c r="I35" s="246"/>
      <c r="J35" s="246"/>
    </row>
    <row r="36" spans="1:11" ht="16.5" thickBot="1" x14ac:dyDescent="0.3">
      <c r="A36" s="247"/>
      <c r="B36" s="249" t="s">
        <v>552</v>
      </c>
      <c r="C36" s="250"/>
      <c r="D36" s="250"/>
      <c r="E36" s="251"/>
      <c r="F36" s="252"/>
      <c r="G36" s="251"/>
      <c r="H36" s="251"/>
      <c r="I36" s="251"/>
      <c r="J36" s="251"/>
    </row>
    <row r="37" spans="1:11" ht="60" customHeight="1" thickBot="1" x14ac:dyDescent="0.3">
      <c r="A37" s="247"/>
      <c r="B37" s="738" t="s">
        <v>553</v>
      </c>
      <c r="C37" s="739"/>
      <c r="D37" s="739"/>
      <c r="E37" s="740"/>
      <c r="F37" s="248"/>
      <c r="G37" s="246"/>
      <c r="H37" s="246"/>
      <c r="I37" s="246"/>
      <c r="J37" s="246"/>
    </row>
    <row r="38" spans="1:11" x14ac:dyDescent="0.25">
      <c r="A38" s="248"/>
      <c r="B38" s="248"/>
      <c r="C38" s="248"/>
      <c r="D38" s="248"/>
      <c r="E38" s="248"/>
      <c r="F38" s="248"/>
      <c r="G38" s="246"/>
      <c r="H38" s="246"/>
      <c r="I38" s="246"/>
      <c r="J38" s="246"/>
    </row>
  </sheetData>
  <sheetProtection algorithmName="SHA-512" hashValue="ZjMZlLjQ4J/j5Yqq5gcTQ/cqZFTN+M9ebowVk1DKG63GyEcP36/BWCYvqWtMKftJXoPZZokb00rftl/lLkikZQ==" saltValue="GPoMyquBPO2bc6+/Go6p3w==" spinCount="100000" sheet="1" formatColumns="0" formatRows="0" selectLockedCells="1"/>
  <customSheetViews>
    <customSheetView guid="{77337186-7B91-4AA7-8A9B-A289906DCABD}" showPageBreaks="1" printArea="1" view="pageBreakPreview" topLeftCell="A13">
      <selection activeCell="B27" sqref="B27:G30"/>
      <pageMargins left="0.7" right="0.7" top="0.75" bottom="0.75" header="0.3" footer="0.3"/>
      <pageSetup scale="63" orientation="portrait" verticalDpi="0" r:id="rId1"/>
    </customSheetView>
    <customSheetView guid="{B344FB07-4E4E-4356-8360-9C856BDF4D28}">
      <selection activeCell="B8" sqref="B8:D8"/>
      <pageMargins left="0.7" right="0.7" top="0.75" bottom="0.75" header="0.3" footer="0.3"/>
    </customSheetView>
  </customSheetViews>
  <mergeCells count="31">
    <mergeCell ref="B17:D17"/>
    <mergeCell ref="B37:E37"/>
    <mergeCell ref="A7:H7"/>
    <mergeCell ref="A6:H6"/>
    <mergeCell ref="D29:H29"/>
    <mergeCell ref="D30:H30"/>
    <mergeCell ref="D31:H31"/>
    <mergeCell ref="D32:H32"/>
    <mergeCell ref="B10:D10"/>
    <mergeCell ref="B12:D12"/>
    <mergeCell ref="B29:C29"/>
    <mergeCell ref="B30:C30"/>
    <mergeCell ref="A24:B24"/>
    <mergeCell ref="B16:D16"/>
    <mergeCell ref="B18:D18"/>
    <mergeCell ref="B11:D11"/>
    <mergeCell ref="A1:G5"/>
    <mergeCell ref="B31:C31"/>
    <mergeCell ref="B32:C32"/>
    <mergeCell ref="B8:D8"/>
    <mergeCell ref="B9:D9"/>
    <mergeCell ref="B13:D13"/>
    <mergeCell ref="B14:D14"/>
    <mergeCell ref="B15:D15"/>
    <mergeCell ref="A26:C26"/>
    <mergeCell ref="C24:D24"/>
    <mergeCell ref="C21:D21"/>
    <mergeCell ref="A21:B21"/>
    <mergeCell ref="D26:E26"/>
    <mergeCell ref="A22:B22"/>
    <mergeCell ref="A23:B23"/>
  </mergeCells>
  <conditionalFormatting sqref="F9">
    <cfRule type="cellIs" dxfId="17" priority="53" operator="lessThanOrEqual">
      <formula>$J$9</formula>
    </cfRule>
    <cfRule type="cellIs" dxfId="16" priority="54" operator="greaterThan">
      <formula>$J$9</formula>
    </cfRule>
  </conditionalFormatting>
  <conditionalFormatting sqref="F12">
    <cfRule type="cellIs" dxfId="15" priority="47" operator="lessThanOrEqual">
      <formula>$J$12</formula>
    </cfRule>
    <cfRule type="cellIs" dxfId="14" priority="48" operator="greaterThan">
      <formula>$J$12</formula>
    </cfRule>
  </conditionalFormatting>
  <conditionalFormatting sqref="F13">
    <cfRule type="cellIs" dxfId="13" priority="44" operator="lessThanOrEqual">
      <formula>$J$13</formula>
    </cfRule>
    <cfRule type="cellIs" dxfId="12" priority="45" operator="greaterThan">
      <formula>$J$13</formula>
    </cfRule>
  </conditionalFormatting>
  <conditionalFormatting sqref="F14">
    <cfRule type="cellIs" dxfId="11" priority="41" operator="lessThanOrEqual">
      <formula>$J$14</formula>
    </cfRule>
    <cfRule type="cellIs" dxfId="10" priority="42" operator="greaterThan">
      <formula>$J$14</formula>
    </cfRule>
  </conditionalFormatting>
  <conditionalFormatting sqref="F15">
    <cfRule type="cellIs" dxfId="9" priority="38" operator="lessThanOrEqual">
      <formula>$J$15</formula>
    </cfRule>
    <cfRule type="cellIs" dxfId="8" priority="39" operator="greaterThan">
      <formula>$J$15</formula>
    </cfRule>
  </conditionalFormatting>
  <conditionalFormatting sqref="E17">
    <cfRule type="cellIs" dxfId="7" priority="8" operator="lessThanOrEqual">
      <formula>$J$17</formula>
    </cfRule>
    <cfRule type="cellIs" dxfId="6" priority="9" operator="greaterThan">
      <formula>$J$17</formula>
    </cfRule>
  </conditionalFormatting>
  <conditionalFormatting sqref="E16">
    <cfRule type="cellIs" dxfId="5" priority="5" operator="lessThanOrEqual">
      <formula>$J$16</formula>
    </cfRule>
    <cfRule type="cellIs" dxfId="4" priority="6" operator="greaterThan">
      <formula>$J$16</formula>
    </cfRule>
  </conditionalFormatting>
  <conditionalFormatting sqref="F10">
    <cfRule type="cellIs" dxfId="3" priority="50" operator="lessThanOrEqual">
      <formula>$J$10</formula>
    </cfRule>
    <cfRule type="cellIs" dxfId="2" priority="51" operator="greaterThan">
      <formula>$J$10</formula>
    </cfRule>
  </conditionalFormatting>
  <conditionalFormatting sqref="F11">
    <cfRule type="cellIs" dxfId="1" priority="2" operator="lessThanOrEqual">
      <formula>$J$11</formula>
    </cfRule>
    <cfRule type="cellIs" dxfId="0" priority="3" operator="greaterThan">
      <formula>$J$11</formula>
    </cfRule>
  </conditionalFormatting>
  <pageMargins left="0.7" right="0.7" top="0.75" bottom="0.75" header="0.3" footer="0.3"/>
  <pageSetup scale="48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2" id="{04E8CF4A-C88C-4386-AC4A-1C73DF2090C3}">
            <x14:iconSet iconSet="3Symbols" custom="1">
              <x14:cfvo type="percent">
                <xm:f>0</xm:f>
              </x14:cfvo>
              <x14:cfvo type="num">
                <xm:f>$J$9</xm:f>
              </x14:cfvo>
              <x14:cfvo type="num" gte="0">
                <xm:f>$J$9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F9</xm:sqref>
        </x14:conditionalFormatting>
        <x14:conditionalFormatting xmlns:xm="http://schemas.microsoft.com/office/excel/2006/main">
          <x14:cfRule type="iconSet" priority="49" id="{E05CF73E-E6C2-4D82-BBDE-0A39ED020EEE}">
            <x14:iconSet iconSet="3Symbols" custom="1">
              <x14:cfvo type="percent">
                <xm:f>0</xm:f>
              </x14:cfvo>
              <x14:cfvo type="num">
                <xm:f>$J$10</xm:f>
              </x14:cfvo>
              <x14:cfvo type="num" gte="0">
                <xm:f>$J$10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F10</xm:sqref>
        </x14:conditionalFormatting>
        <x14:conditionalFormatting xmlns:xm="http://schemas.microsoft.com/office/excel/2006/main">
          <x14:cfRule type="iconSet" priority="46" id="{B172BBF8-23A7-4FE7-A997-4B60544393A9}">
            <x14:iconSet iconSet="3Symbols" custom="1">
              <x14:cfvo type="percent">
                <xm:f>0</xm:f>
              </x14:cfvo>
              <x14:cfvo type="num">
                <xm:f>$J$12</xm:f>
              </x14:cfvo>
              <x14:cfvo type="num" gte="0">
                <xm:f>$J$12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F12</xm:sqref>
        </x14:conditionalFormatting>
        <x14:conditionalFormatting xmlns:xm="http://schemas.microsoft.com/office/excel/2006/main">
          <x14:cfRule type="iconSet" priority="43" id="{0DDA56A3-A934-4C11-873F-086F3DBE7E05}">
            <x14:iconSet iconSet="3Symbols" custom="1">
              <x14:cfvo type="percent">
                <xm:f>0</xm:f>
              </x14:cfvo>
              <x14:cfvo type="num">
                <xm:f>$J$13</xm:f>
              </x14:cfvo>
              <x14:cfvo type="num" gte="0">
                <xm:f>$J$13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F13</xm:sqref>
        </x14:conditionalFormatting>
        <x14:conditionalFormatting xmlns:xm="http://schemas.microsoft.com/office/excel/2006/main">
          <x14:cfRule type="iconSet" priority="40" id="{FD9616E0-5A8E-49D5-8DE1-A86812F5387D}">
            <x14:iconSet iconSet="3Symbols" custom="1">
              <x14:cfvo type="percent">
                <xm:f>0</xm:f>
              </x14:cfvo>
              <x14:cfvo type="num">
                <xm:f>$J$14</xm:f>
              </x14:cfvo>
              <x14:cfvo type="num" gte="0">
                <xm:f>$J$14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F14</xm:sqref>
        </x14:conditionalFormatting>
        <x14:conditionalFormatting xmlns:xm="http://schemas.microsoft.com/office/excel/2006/main">
          <x14:cfRule type="iconSet" priority="37" id="{817B9BB3-B9D3-4CCA-ADD9-32CEF5D22B94}">
            <x14:iconSet iconSet="3Symbols" custom="1">
              <x14:cfvo type="percent">
                <xm:f>0</xm:f>
              </x14:cfvo>
              <x14:cfvo type="num">
                <xm:f>$J$15</xm:f>
              </x14:cfvo>
              <x14:cfvo type="num" gte="0">
                <xm:f>$J$15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F15</xm:sqref>
        </x14:conditionalFormatting>
        <x14:conditionalFormatting xmlns:xm="http://schemas.microsoft.com/office/excel/2006/main">
          <x14:cfRule type="iconSet" priority="7" id="{68849670-AE1A-434B-B21A-0A0EB7E68235}">
            <x14:iconSet iconSet="3Symbols" custom="1">
              <x14:cfvo type="percent">
                <xm:f>0</xm:f>
              </x14:cfvo>
              <x14:cfvo type="num">
                <xm:f>$J$17</xm:f>
              </x14:cfvo>
              <x14:cfvo type="num" gte="0">
                <xm:f>$J$17</xm:f>
              </x14:cfvo>
              <x14:cfIcon iconSet="3Symbols" iconId="2"/>
              <x14:cfIcon iconSet="3Symbols" iconId="2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4" id="{34F1D134-2DAE-4F8C-B6EA-79010905A496}">
            <x14:iconSet iconSet="3Symbols" custom="1">
              <x14:cfvo type="percent">
                <xm:f>0</xm:f>
              </x14:cfvo>
              <x14:cfvo type="num">
                <xm:f>$J$16</xm:f>
              </x14:cfvo>
              <x14:cfvo type="num" gte="0">
                <xm:f>$J$16</xm:f>
              </x14:cfvo>
              <x14:cfIcon iconSet="3Symbols" iconId="2"/>
              <x14:cfIcon iconSet="3Symbols" iconId="2"/>
              <x14:cfIcon iconSet="3Symbols" iconId="0"/>
            </x14:iconSet>
          </x14:cfRule>
          <xm:sqref>E16</xm:sqref>
        </x14:conditionalFormatting>
        <x14:conditionalFormatting xmlns:xm="http://schemas.microsoft.com/office/excel/2006/main">
          <x14:cfRule type="iconSet" priority="1" id="{40D5771C-D353-478F-B58B-9C20AEA0409D}">
            <x14:iconSet iconSet="3Symbols" custom="1">
              <x14:cfvo type="percent">
                <xm:f>0</xm:f>
              </x14:cfvo>
              <x14:cfvo type="num">
                <xm:f>$J$11</xm:f>
              </x14:cfvo>
              <x14:cfvo type="num" gte="0">
                <xm:f>$J$11</xm:f>
              </x14:cfvo>
              <x14:cfIcon iconSet="3Symbols" iconId="2"/>
              <x14:cfIcon iconSet="3Symbols" iconId="2"/>
              <x14:cfIcon iconSet="3Symbols" iconId="0"/>
            </x14:iconSet>
          </x14:cfRule>
          <xm:sqref>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Indice</vt:lpstr>
      <vt:lpstr>EMR </vt:lpstr>
      <vt:lpstr>CostoProductosServicio</vt:lpstr>
      <vt:lpstr>OtrosCostos</vt:lpstr>
      <vt:lpstr>CostoMigración</vt:lpstr>
      <vt:lpstr>TotalCostos</vt:lpstr>
      <vt:lpstr>CostoProductosServicio!Área_de_impresión</vt:lpstr>
      <vt:lpstr>'EMR '!Área_de_impresión</vt:lpstr>
      <vt:lpstr>OtrosCostos!Área_de_impresión</vt:lpstr>
      <vt:lpstr>TotalCostos!Área_de_impresión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LUCHITO</dc:creator>
  <cp:lastModifiedBy>Jennifer Dahana Gutierrez Luna</cp:lastModifiedBy>
  <dcterms:created xsi:type="dcterms:W3CDTF">2015-10-31T16:12:13Z</dcterms:created>
  <dcterms:modified xsi:type="dcterms:W3CDTF">2019-04-03T15:59:09Z</dcterms:modified>
</cp:coreProperties>
</file>