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PRAS 2019\INVITACIONES 2\CONVOCATORIA PÚBLICA\262-2019 OUTSOURCING\ANEXOS DESPUES DE ADENDA\"/>
    </mc:Choice>
  </mc:AlternateContent>
  <bookViews>
    <workbookView xWindow="0" yWindow="0" windowWidth="15405" windowHeight="9810" tabRatio="905" activeTab="3"/>
  </bookViews>
  <sheets>
    <sheet name="Indice" sheetId="15" r:id="rId1"/>
    <sheet name="EMR " sheetId="1" state="hidden" r:id="rId2"/>
    <sheet name="CostoProductosServicio" sheetId="2" r:id="rId3"/>
    <sheet name="OtrosCostos" sheetId="3" r:id="rId4"/>
    <sheet name="CostoMigración" sheetId="14" r:id="rId5"/>
    <sheet name="TotalCostos" sheetId="4" r:id="rId6"/>
  </sheets>
  <definedNames>
    <definedName name="_xlnm.Print_Area" localSheetId="2">CostoProductosServicio!$A$1:$I$99</definedName>
    <definedName name="_xlnm.Print_Area" localSheetId="1">'EMR '!$A$1:$G$564</definedName>
    <definedName name="_xlnm.Print_Area" localSheetId="3">OtrosCostos!$A$1:$H$25</definedName>
    <definedName name="_xlnm.Print_Area" localSheetId="5">TotalCostos!$A$1:$J$38</definedName>
    <definedName name="Z_77337186_7B91_4AA7_8A9B_A289906DCABD_.wvu.PrintArea" localSheetId="2" hidden="1">CostoProductosServicio!$A$1:$I$99</definedName>
    <definedName name="Z_77337186_7B91_4AA7_8A9B_A289906DCABD_.wvu.PrintArea" localSheetId="1" hidden="1">'EMR '!$A$1:$G$564</definedName>
    <definedName name="Z_77337186_7B91_4AA7_8A9B_A289906DCABD_.wvu.PrintArea" localSheetId="3" hidden="1">OtrosCostos!$A$1:$H$25</definedName>
    <definedName name="Z_77337186_7B91_4AA7_8A9B_A289906DCABD_.wvu.PrintArea" localSheetId="5" hidden="1">TotalCostos!$A$1:$H$33</definedName>
  </definedNames>
  <calcPr calcId="162913"/>
  <customWorkbookViews>
    <customWorkbookView name="John Henry Osorio Perea - Vista personalizada" guid="{B344FB07-4E4E-4356-8360-9C856BDF4D28}" mergeInterval="0" personalView="1" maximized="1" xWindow="-8" yWindow="-8" windowWidth="1936" windowHeight="1056" tabRatio="941" activeSheetId="1"/>
    <customWorkbookView name="Jennifer Dahana Gutierrez Luna - Vista personalizada" guid="{77337186-7B91-4AA7-8A9B-A289906DCABD}" mergeInterval="0" personalView="1" maximized="1" xWindow="-8" yWindow="-8" windowWidth="1382" windowHeight="744" tabRatio="905" activeSheetId="10"/>
  </customWorkbookViews>
</workbook>
</file>

<file path=xl/calcChain.xml><?xml version="1.0" encoding="utf-8"?>
<calcChain xmlns="http://schemas.openxmlformats.org/spreadsheetml/2006/main">
  <c r="H77" i="2" l="1"/>
  <c r="H76" i="2"/>
  <c r="I28" i="2" l="1"/>
  <c r="I30" i="2"/>
  <c r="H30" i="2"/>
  <c r="D28" i="2"/>
  <c r="D30" i="2"/>
  <c r="A418" i="1"/>
  <c r="C30" i="2" l="1"/>
  <c r="B30" i="2"/>
  <c r="A30" i="2"/>
  <c r="D228" i="1" l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C91" i="2" l="1"/>
  <c r="A6" i="4" l="1"/>
  <c r="A6" i="14"/>
  <c r="A6" i="3"/>
  <c r="F43" i="2" l="1"/>
  <c r="I11" i="4"/>
  <c r="B11" i="4"/>
  <c r="A11" i="4"/>
  <c r="G17" i="4" l="1"/>
  <c r="B16" i="4" l="1"/>
  <c r="A16" i="4"/>
  <c r="G12" i="14"/>
  <c r="H12" i="14" s="1"/>
  <c r="G13" i="14"/>
  <c r="G14" i="14"/>
  <c r="H14" i="14" s="1"/>
  <c r="G11" i="14"/>
  <c r="H11" i="14" s="1"/>
  <c r="B15" i="4"/>
  <c r="A15" i="4"/>
  <c r="E10" i="14"/>
  <c r="G10" i="14" l="1"/>
  <c r="H10" i="14" s="1"/>
  <c r="E16" i="4" s="1"/>
  <c r="G16" i="4" s="1"/>
  <c r="H13" i="14"/>
  <c r="H15" i="14" s="1"/>
  <c r="E18" i="4" l="1"/>
  <c r="C23" i="4"/>
  <c r="G12" i="3"/>
  <c r="H12" i="3" s="1"/>
  <c r="G15" i="3"/>
  <c r="H15" i="3" s="1"/>
  <c r="G16" i="3"/>
  <c r="H16" i="3" s="1"/>
  <c r="G17" i="3"/>
  <c r="H17" i="3" s="1"/>
  <c r="G11" i="3"/>
  <c r="H11" i="3" s="1"/>
  <c r="C33" i="2" l="1"/>
  <c r="F90" i="2" l="1"/>
  <c r="C86" i="2"/>
  <c r="D86" i="2"/>
  <c r="H86" i="2" s="1"/>
  <c r="B86" i="2"/>
  <c r="H71" i="2"/>
  <c r="I71" i="2" s="1"/>
  <c r="H67" i="2"/>
  <c r="I67" i="2"/>
  <c r="F61" i="2"/>
  <c r="D64" i="2"/>
  <c r="H64" i="2" s="1"/>
  <c r="I64" i="2" s="1"/>
  <c r="C64" i="2"/>
  <c r="B64" i="2"/>
  <c r="F42" i="2"/>
  <c r="F34" i="2"/>
  <c r="F28" i="2"/>
  <c r="D55" i="2"/>
  <c r="H55" i="2" s="1"/>
  <c r="I55" i="2" s="1"/>
  <c r="D54" i="2"/>
  <c r="H54" i="2" s="1"/>
  <c r="D52" i="2"/>
  <c r="D59" i="2"/>
  <c r="C59" i="2"/>
  <c r="D63" i="2"/>
  <c r="C63" i="2"/>
  <c r="C62" i="2"/>
  <c r="I86" i="2" l="1"/>
  <c r="H53" i="2"/>
  <c r="I54" i="2"/>
  <c r="A90" i="2" l="1"/>
  <c r="D88" i="2"/>
  <c r="C88" i="2"/>
  <c r="B88" i="2"/>
  <c r="D87" i="2" l="1"/>
  <c r="B74" i="2" l="1"/>
  <c r="B75" i="2"/>
  <c r="B76" i="2"/>
  <c r="B77" i="2"/>
  <c r="B78" i="2"/>
  <c r="B79" i="2"/>
  <c r="B73" i="2"/>
  <c r="A73" i="2" l="1"/>
  <c r="B72" i="2"/>
  <c r="A72" i="2"/>
  <c r="E512" i="1"/>
  <c r="C71" i="2"/>
  <c r="C70" i="2"/>
  <c r="B71" i="2"/>
  <c r="B70" i="2"/>
  <c r="A71" i="2"/>
  <c r="A70" i="2"/>
  <c r="B69" i="2"/>
  <c r="A69" i="2"/>
  <c r="E501" i="1"/>
  <c r="E489" i="1" l="1"/>
  <c r="E495" i="1"/>
  <c r="A54" i="2"/>
  <c r="B53" i="2"/>
  <c r="A53" i="2"/>
  <c r="F39" i="2"/>
  <c r="F37" i="2"/>
  <c r="A28" i="2"/>
  <c r="B28" i="2"/>
  <c r="D405" i="1"/>
  <c r="D404" i="1" s="1"/>
  <c r="D44" i="2" s="1"/>
  <c r="D386" i="1"/>
  <c r="D376" i="1"/>
  <c r="D334" i="1"/>
  <c r="B54" i="2"/>
  <c r="C51" i="2"/>
  <c r="I53" i="2"/>
  <c r="F53" i="2"/>
  <c r="F11" i="2"/>
  <c r="F47" i="2"/>
  <c r="F50" i="2"/>
  <c r="H79" i="2"/>
  <c r="I79" i="2" s="1"/>
  <c r="H78" i="2"/>
  <c r="I78" i="2" s="1"/>
  <c r="I77" i="2"/>
  <c r="I76" i="2"/>
  <c r="H75" i="2"/>
  <c r="I75" i="2" s="1"/>
  <c r="H74" i="2"/>
  <c r="I74" i="2" s="1"/>
  <c r="H73" i="2"/>
  <c r="I73" i="2" s="1"/>
  <c r="H70" i="2"/>
  <c r="H63" i="2"/>
  <c r="H59" i="2"/>
  <c r="I59" i="2" s="1"/>
  <c r="H49" i="2"/>
  <c r="I49" i="2" s="1"/>
  <c r="A14" i="4"/>
  <c r="A13" i="4"/>
  <c r="A12" i="4"/>
  <c r="B13" i="4"/>
  <c r="B45" i="2"/>
  <c r="B12" i="4" s="1"/>
  <c r="I70" i="2" l="1"/>
  <c r="H69" i="2"/>
  <c r="I63" i="2"/>
  <c r="F27" i="2"/>
  <c r="F46" i="2"/>
  <c r="H72" i="2"/>
  <c r="F69" i="2" l="1"/>
  <c r="I69" i="2"/>
  <c r="F82" i="2" l="1"/>
  <c r="F87" i="2"/>
  <c r="I72" i="2" l="1"/>
  <c r="F13" i="4" s="1"/>
  <c r="G13" i="4" s="1"/>
  <c r="F57" i="2" l="1"/>
  <c r="F24" i="2"/>
  <c r="F10" i="2" s="1"/>
  <c r="B63" i="2" l="1"/>
  <c r="A63" i="2"/>
  <c r="B39" i="2"/>
  <c r="A41" i="2"/>
  <c r="D552" i="1"/>
  <c r="D551" i="1" s="1"/>
  <c r="D85" i="2"/>
  <c r="D84" i="2"/>
  <c r="D83" i="2"/>
  <c r="H83" i="2" l="1"/>
  <c r="I83" i="2" s="1"/>
  <c r="H88" i="2"/>
  <c r="H87" i="2" s="1"/>
  <c r="H84" i="2"/>
  <c r="I84" i="2" s="1"/>
  <c r="H85" i="2"/>
  <c r="I85" i="2" s="1"/>
  <c r="D82" i="2"/>
  <c r="D513" i="1"/>
  <c r="A62" i="2"/>
  <c r="A59" i="2"/>
  <c r="I88" i="2" l="1"/>
  <c r="I87" i="2" s="1"/>
  <c r="H82" i="2"/>
  <c r="I82" i="2"/>
  <c r="B59" i="2"/>
  <c r="C52" i="2"/>
  <c r="C49" i="2"/>
  <c r="C48" i="2"/>
  <c r="H81" i="2" l="1"/>
  <c r="I81" i="2"/>
  <c r="B10" i="2"/>
  <c r="B9" i="4" s="1"/>
  <c r="D68" i="2" l="1"/>
  <c r="D66" i="2"/>
  <c r="D62" i="2"/>
  <c r="B61" i="2"/>
  <c r="D58" i="2"/>
  <c r="H58" i="2" s="1"/>
  <c r="I58" i="2" s="1"/>
  <c r="D60" i="2"/>
  <c r="H60" i="2" s="1"/>
  <c r="H62" i="2" l="1"/>
  <c r="H61" i="2" s="1"/>
  <c r="H66" i="2"/>
  <c r="H68" i="2"/>
  <c r="I68" i="2" s="1"/>
  <c r="D51" i="2"/>
  <c r="D48" i="2"/>
  <c r="I66" i="2" l="1"/>
  <c r="I65" i="2" s="1"/>
  <c r="H65" i="2"/>
  <c r="I62" i="2"/>
  <c r="I61" i="2" s="1"/>
  <c r="H57" i="2"/>
  <c r="I60" i="2"/>
  <c r="I57" i="2" s="1"/>
  <c r="H51" i="2"/>
  <c r="I51" i="2" s="1"/>
  <c r="H52" i="2"/>
  <c r="I52" i="2" s="1"/>
  <c r="H48" i="2"/>
  <c r="I48" i="2" s="1"/>
  <c r="H56" i="2" l="1"/>
  <c r="I56" i="2"/>
  <c r="I47" i="2"/>
  <c r="H47" i="2"/>
  <c r="I50" i="2"/>
  <c r="H50" i="2"/>
  <c r="H46" i="2" l="1"/>
  <c r="H45" i="2" s="1"/>
  <c r="I46" i="2"/>
  <c r="D91" i="2"/>
  <c r="A91" i="2"/>
  <c r="B91" i="2"/>
  <c r="B90" i="2"/>
  <c r="A89" i="2"/>
  <c r="B89" i="2"/>
  <c r="A87" i="2"/>
  <c r="B87" i="2"/>
  <c r="A88" i="2"/>
  <c r="A83" i="2"/>
  <c r="B83" i="2"/>
  <c r="A84" i="2"/>
  <c r="B84" i="2"/>
  <c r="A85" i="2"/>
  <c r="B85" i="2"/>
  <c r="C85" i="2"/>
  <c r="C84" i="2"/>
  <c r="C83" i="2"/>
  <c r="A82" i="2"/>
  <c r="A81" i="2"/>
  <c r="B81" i="2"/>
  <c r="B82" i="2"/>
  <c r="B80" i="2"/>
  <c r="B14" i="4" s="1"/>
  <c r="A67" i="2"/>
  <c r="I45" i="2" l="1"/>
  <c r="F12" i="4" s="1"/>
  <c r="G12" i="4" s="1"/>
  <c r="H91" i="2"/>
  <c r="D90" i="2"/>
  <c r="D89" i="2" s="1"/>
  <c r="A39" i="2"/>
  <c r="A10" i="2"/>
  <c r="A9" i="4" s="1"/>
  <c r="H90" i="2" l="1"/>
  <c r="H89" i="2" s="1"/>
  <c r="H80" i="2" s="1"/>
  <c r="I91" i="2"/>
  <c r="I90" i="2" s="1"/>
  <c r="I89" i="2" s="1"/>
  <c r="I80" i="2" s="1"/>
  <c r="F14" i="4" s="1"/>
  <c r="G14" i="4" s="1"/>
  <c r="F81" i="2"/>
  <c r="F80" i="2" s="1"/>
  <c r="A68" i="2" l="1"/>
  <c r="B68" i="2"/>
  <c r="C68" i="2"/>
  <c r="B67" i="2"/>
  <c r="F67" i="2"/>
  <c r="A66" i="2"/>
  <c r="B66" i="2"/>
  <c r="C66" i="2"/>
  <c r="A65" i="2"/>
  <c r="B65" i="2"/>
  <c r="B62" i="2"/>
  <c r="A61" i="2"/>
  <c r="A58" i="2"/>
  <c r="B58" i="2"/>
  <c r="A60" i="2"/>
  <c r="B60" i="2"/>
  <c r="C60" i="2"/>
  <c r="C58" i="2"/>
  <c r="A57" i="2"/>
  <c r="B57" i="2"/>
  <c r="A56" i="2"/>
  <c r="B56" i="2"/>
  <c r="A381" i="1" l="1"/>
  <c r="A47" i="2" l="1"/>
  <c r="A46" i="2"/>
  <c r="A43" i="2"/>
  <c r="B43" i="2"/>
  <c r="A37" i="2"/>
  <c r="B37" i="2"/>
  <c r="A34" i="2"/>
  <c r="B34" i="2"/>
  <c r="A27" i="2"/>
  <c r="A10" i="4" s="1"/>
  <c r="B27" i="2"/>
  <c r="B10" i="4" s="1"/>
  <c r="A24" i="2"/>
  <c r="B24" i="2"/>
  <c r="A11" i="2"/>
  <c r="B11" i="2"/>
  <c r="A12" i="2"/>
  <c r="A13" i="2"/>
  <c r="A14" i="2"/>
  <c r="A15" i="2"/>
  <c r="A16" i="2"/>
  <c r="A17" i="2"/>
  <c r="A18" i="2"/>
  <c r="A19" i="2"/>
  <c r="A20" i="2"/>
  <c r="A21" i="2"/>
  <c r="A22" i="2"/>
  <c r="A23" i="2"/>
  <c r="B23" i="2"/>
  <c r="B22" i="2"/>
  <c r="B21" i="2"/>
  <c r="B20" i="2"/>
  <c r="B19" i="2"/>
  <c r="B18" i="2"/>
  <c r="B17" i="2"/>
  <c r="B16" i="2"/>
  <c r="B15" i="2"/>
  <c r="B14" i="2"/>
  <c r="B13" i="2"/>
  <c r="B12" i="2"/>
  <c r="A25" i="2"/>
  <c r="A26" i="2"/>
  <c r="B25" i="2"/>
  <c r="B26" i="2"/>
  <c r="A29" i="2"/>
  <c r="A31" i="2"/>
  <c r="A32" i="2"/>
  <c r="A33" i="2"/>
  <c r="B29" i="2"/>
  <c r="B31" i="2"/>
  <c r="B32" i="2"/>
  <c r="B33" i="2"/>
  <c r="A35" i="2"/>
  <c r="B35" i="2"/>
  <c r="A36" i="2"/>
  <c r="B36" i="2"/>
  <c r="B38" i="2"/>
  <c r="A44" i="2"/>
  <c r="A40" i="2"/>
  <c r="B44" i="2"/>
  <c r="B40" i="2"/>
  <c r="B41" i="2"/>
  <c r="A48" i="2"/>
  <c r="A51" i="2"/>
  <c r="F65" i="2"/>
  <c r="F56" i="2" s="1"/>
  <c r="B51" i="2"/>
  <c r="A50" i="2"/>
  <c r="B50" i="2"/>
  <c r="B48" i="2"/>
  <c r="B47" i="2"/>
  <c r="B46" i="2"/>
  <c r="F45" i="2" l="1"/>
  <c r="A408" i="1" l="1"/>
  <c r="A409" i="1" s="1"/>
  <c r="A410" i="1" s="1"/>
  <c r="A411" i="1" s="1"/>
  <c r="A412" i="1" s="1"/>
  <c r="A413" i="1" s="1"/>
  <c r="A414" i="1" s="1"/>
  <c r="A415" i="1" s="1"/>
  <c r="A416" i="1" s="1"/>
  <c r="A417" i="1" s="1"/>
  <c r="A379" i="1"/>
  <c r="A359" i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37" i="1"/>
  <c r="A338" i="1" s="1"/>
  <c r="A339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277" i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340" i="1" l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70" i="1"/>
  <c r="A371" i="1" s="1"/>
  <c r="A372" i="1" s="1"/>
  <c r="A373" i="1" s="1"/>
  <c r="A374" i="1" s="1"/>
  <c r="A375" i="1" s="1"/>
  <c r="C44" i="2"/>
  <c r="C40" i="2"/>
  <c r="C41" i="2"/>
  <c r="C38" i="2"/>
  <c r="C36" i="2"/>
  <c r="D36" i="2"/>
  <c r="C35" i="2"/>
  <c r="C29" i="2"/>
  <c r="C31" i="2"/>
  <c r="C32" i="2"/>
  <c r="C26" i="2"/>
  <c r="C25" i="2"/>
  <c r="C23" i="2"/>
  <c r="C22" i="2"/>
  <c r="C21" i="2"/>
  <c r="C20" i="2"/>
  <c r="C19" i="2"/>
  <c r="C18" i="2"/>
  <c r="C17" i="2"/>
  <c r="C16" i="2"/>
  <c r="C15" i="2"/>
  <c r="C14" i="2"/>
  <c r="C13" i="2"/>
  <c r="C12" i="2"/>
  <c r="D33" i="2"/>
  <c r="D32" i="2"/>
  <c r="H33" i="2" l="1"/>
  <c r="I33" i="2" s="1"/>
  <c r="H36" i="2"/>
  <c r="I36" i="2" s="1"/>
  <c r="H32" i="2"/>
  <c r="I32" i="2" s="1"/>
  <c r="D14" i="3" l="1"/>
  <c r="G14" i="3" s="1"/>
  <c r="H14" i="3" s="1"/>
  <c r="D13" i="3"/>
  <c r="G13" i="3" l="1"/>
  <c r="G18" i="3" s="1"/>
  <c r="H13" i="3" l="1"/>
  <c r="H18" i="3" s="1"/>
  <c r="F15" i="4" s="1"/>
  <c r="G15" i="4" s="1"/>
  <c r="D41" i="2"/>
  <c r="D40" i="2"/>
  <c r="D38" i="2"/>
  <c r="D35" i="2"/>
  <c r="D31" i="2"/>
  <c r="D29" i="2"/>
  <c r="D34" i="2" l="1"/>
  <c r="D37" i="2"/>
  <c r="D39" i="2"/>
  <c r="H44" i="2"/>
  <c r="H43" i="2" s="1"/>
  <c r="H42" i="2" s="1"/>
  <c r="D43" i="2"/>
  <c r="D42" i="2" s="1"/>
  <c r="H31" i="2"/>
  <c r="I31" i="2" s="1"/>
  <c r="H40" i="2"/>
  <c r="I40" i="2" s="1"/>
  <c r="H35" i="2"/>
  <c r="H34" i="2" s="1"/>
  <c r="H41" i="2"/>
  <c r="I41" i="2" s="1"/>
  <c r="H38" i="2"/>
  <c r="H37" i="2" s="1"/>
  <c r="H29" i="2"/>
  <c r="D26" i="2"/>
  <c r="D25" i="2"/>
  <c r="D23" i="2"/>
  <c r="D22" i="2"/>
  <c r="D21" i="2"/>
  <c r="D20" i="2"/>
  <c r="D19" i="2"/>
  <c r="D18" i="2"/>
  <c r="D17" i="2"/>
  <c r="D16" i="2"/>
  <c r="D15" i="2"/>
  <c r="D14" i="2"/>
  <c r="D13" i="2"/>
  <c r="D12" i="2"/>
  <c r="H28" i="2" l="1"/>
  <c r="I35" i="2"/>
  <c r="I34" i="2" s="1"/>
  <c r="I44" i="2"/>
  <c r="I43" i="2" s="1"/>
  <c r="I42" i="2" s="1"/>
  <c r="F11" i="4" s="1"/>
  <c r="G11" i="4" s="1"/>
  <c r="I38" i="2"/>
  <c r="I37" i="2" s="1"/>
  <c r="I29" i="2"/>
  <c r="D27" i="2"/>
  <c r="H39" i="2"/>
  <c r="H16" i="2"/>
  <c r="I16" i="2" s="1"/>
  <c r="H17" i="2"/>
  <c r="I17" i="2" s="1"/>
  <c r="H26" i="2"/>
  <c r="I26" i="2" s="1"/>
  <c r="I39" i="2"/>
  <c r="H14" i="2"/>
  <c r="I14" i="2" s="1"/>
  <c r="H18" i="2"/>
  <c r="I18" i="2" s="1"/>
  <c r="H22" i="2"/>
  <c r="I22" i="2" s="1"/>
  <c r="H20" i="2"/>
  <c r="I20" i="2" s="1"/>
  <c r="H25" i="2"/>
  <c r="I25" i="2" s="1"/>
  <c r="H13" i="2"/>
  <c r="I13" i="2" s="1"/>
  <c r="H21" i="2"/>
  <c r="I21" i="2" s="1"/>
  <c r="H15" i="2"/>
  <c r="I15" i="2" s="1"/>
  <c r="H19" i="2"/>
  <c r="I19" i="2" s="1"/>
  <c r="H23" i="2"/>
  <c r="I23" i="2" s="1"/>
  <c r="H12" i="2"/>
  <c r="J11" i="4" l="1"/>
  <c r="H27" i="2"/>
  <c r="I27" i="2"/>
  <c r="H24" i="2"/>
  <c r="H11" i="2"/>
  <c r="I24" i="2"/>
  <c r="I12" i="2"/>
  <c r="I11" i="2" s="1"/>
  <c r="A396" i="1"/>
  <c r="A397" i="1" s="1"/>
  <c r="A398" i="1" s="1"/>
  <c r="A399" i="1" s="1"/>
  <c r="A400" i="1" s="1"/>
  <c r="A401" i="1" s="1"/>
  <c r="A402" i="1" s="1"/>
  <c r="A403" i="1" s="1"/>
  <c r="A389" i="1"/>
  <c r="A390" i="1" s="1"/>
  <c r="A391" i="1" s="1"/>
  <c r="A392" i="1" s="1"/>
  <c r="A393" i="1" s="1"/>
  <c r="F10" i="4" l="1"/>
  <c r="G10" i="4" s="1"/>
  <c r="I10" i="2"/>
  <c r="F9" i="4" s="1"/>
  <c r="H10" i="2"/>
  <c r="H92" i="2" s="1"/>
  <c r="A140" i="1" l="1"/>
  <c r="A128" i="1"/>
  <c r="D11" i="2" l="1"/>
  <c r="D10" i="1"/>
  <c r="A216" i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03" i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190" i="1"/>
  <c r="A191" i="1" s="1"/>
  <c r="A192" i="1" s="1"/>
  <c r="A193" i="1" s="1"/>
  <c r="A194" i="1" s="1"/>
  <c r="A178" i="1"/>
  <c r="A179" i="1" s="1"/>
  <c r="A180" i="1" s="1"/>
  <c r="A181" i="1" s="1"/>
  <c r="A182" i="1" s="1"/>
  <c r="A183" i="1" s="1"/>
  <c r="A184" i="1" s="1"/>
  <c r="A185" i="1" s="1"/>
  <c r="A186" i="1" s="1"/>
  <c r="A187" i="1" s="1"/>
  <c r="A167" i="1"/>
  <c r="A168" i="1" s="1"/>
  <c r="A169" i="1" s="1"/>
  <c r="A170" i="1" s="1"/>
  <c r="A156" i="1"/>
  <c r="A157" i="1" s="1"/>
  <c r="A158" i="1" s="1"/>
  <c r="A159" i="1" s="1"/>
  <c r="A143" i="1"/>
  <c r="A144" i="1" s="1"/>
  <c r="A145" i="1" s="1"/>
  <c r="A146" i="1" s="1"/>
  <c r="A147" i="1" s="1"/>
  <c r="A148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85" i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150" i="1" l="1"/>
  <c r="A151" i="1" s="1"/>
  <c r="A152" i="1" s="1"/>
  <c r="A153" i="1" s="1"/>
  <c r="A116" i="1"/>
  <c r="A117" i="1" s="1"/>
  <c r="A118" i="1" s="1"/>
  <c r="A97" i="1"/>
  <c r="A98" i="1" s="1"/>
  <c r="A99" i="1" s="1"/>
  <c r="A100" i="1" s="1"/>
  <c r="A160" i="1"/>
  <c r="A161" i="1" s="1"/>
  <c r="A162" i="1" s="1"/>
  <c r="A163" i="1" s="1"/>
  <c r="A164" i="1" s="1"/>
  <c r="A171" i="1"/>
  <c r="A172" i="1" s="1"/>
  <c r="A173" i="1" s="1"/>
  <c r="A174" i="1" s="1"/>
  <c r="A175" i="1" s="1"/>
  <c r="A195" i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1" i="1" l="1"/>
  <c r="A52" i="1" s="1"/>
  <c r="A53" i="1" s="1"/>
  <c r="A54" i="1" s="1"/>
  <c r="A55" i="1" s="1"/>
  <c r="A56" i="1" s="1"/>
  <c r="A57" i="1" s="1"/>
  <c r="A58" i="1" s="1"/>
  <c r="A78" i="1"/>
  <c r="A79" i="1" s="1"/>
  <c r="A80" i="1" s="1"/>
  <c r="A81" i="1" s="1"/>
  <c r="A82" i="1" s="1"/>
  <c r="A30" i="1"/>
  <c r="A31" i="1" s="1"/>
  <c r="A32" i="1" s="1"/>
  <c r="A33" i="1" s="1"/>
  <c r="A34" i="1" s="1"/>
  <c r="A196" i="1"/>
  <c r="A197" i="1" s="1"/>
  <c r="A198" i="1" s="1"/>
  <c r="A199" i="1" s="1"/>
  <c r="D200" i="1" l="1"/>
  <c r="D9" i="1" s="1"/>
  <c r="D227" i="1" l="1"/>
  <c r="D24" i="2" l="1"/>
  <c r="D10" i="2" l="1"/>
  <c r="F92" i="2" l="1"/>
  <c r="I92" i="2"/>
  <c r="G9" i="4"/>
  <c r="G18" i="4" s="1"/>
  <c r="F18" i="4" l="1"/>
  <c r="E23" i="4" s="1"/>
  <c r="E24" i="4" s="1"/>
  <c r="D23" i="4" l="1"/>
  <c r="C24" i="4" s="1"/>
  <c r="G23" i="4"/>
  <c r="G24" i="4" s="1"/>
  <c r="F23" i="4"/>
  <c r="F24" i="4" s="1"/>
  <c r="D26" i="4" l="1"/>
  <c r="G26" i="4" s="1"/>
  <c r="I15" i="4" l="1"/>
  <c r="J15" i="4" s="1"/>
  <c r="I12" i="4"/>
  <c r="J12" i="4" s="1"/>
  <c r="I16" i="4"/>
  <c r="J16" i="4" s="1"/>
  <c r="I17" i="4"/>
  <c r="J17" i="4" s="1"/>
  <c r="I14" i="4"/>
  <c r="J14" i="4" s="1"/>
  <c r="I13" i="4"/>
  <c r="J13" i="4" s="1"/>
  <c r="I10" i="4"/>
  <c r="J10" i="4" s="1"/>
  <c r="H18" i="4" l="1"/>
  <c r="I18" i="4" s="1"/>
  <c r="I9" i="4"/>
  <c r="J9" i="4" s="1"/>
  <c r="J18" i="4" s="1"/>
</calcChain>
</file>

<file path=xl/comments1.xml><?xml version="1.0" encoding="utf-8"?>
<comments xmlns="http://schemas.openxmlformats.org/spreadsheetml/2006/main">
  <authors>
    <author>Jennifer Dahana Gutierrez Luna</author>
    <author>USER1</author>
  </authors>
  <commentList>
    <comment ref="I33" authorId="0" shapeId="0">
      <text>
        <r>
          <rPr>
            <b/>
            <sz val="9"/>
            <color indexed="81"/>
            <rFont val="Tahoma"/>
            <family val="2"/>
          </rPr>
          <t>Valor referencial, no totaliza en la oferta</t>
        </r>
      </text>
    </comment>
    <comment ref="I36" authorId="1" shapeId="0">
      <text>
        <r>
          <rPr>
            <b/>
            <sz val="9"/>
            <color indexed="81"/>
            <rFont val="Tahoma"/>
            <family val="2"/>
          </rPr>
          <t>Valor referencial, no totaliza en la oferta</t>
        </r>
      </text>
    </comment>
  </commentList>
</comments>
</file>

<file path=xl/sharedStrings.xml><?xml version="1.0" encoding="utf-8"?>
<sst xmlns="http://schemas.openxmlformats.org/spreadsheetml/2006/main" count="956" uniqueCount="569">
  <si>
    <t>ITEM</t>
  </si>
  <si>
    <t>EMR-###</t>
  </si>
  <si>
    <t>EQUIPOS Y SERVICIOS</t>
  </si>
  <si>
    <t>CANT</t>
  </si>
  <si>
    <t>1.1.</t>
  </si>
  <si>
    <t>EQUIPOS IMPRESIÓN MODALIDAD OUTSOURCING</t>
  </si>
  <si>
    <t>1.1.1.</t>
  </si>
  <si>
    <t>EMR-111</t>
  </si>
  <si>
    <t>Resolución de impresión &gt;= 1200 dpi</t>
  </si>
  <si>
    <t>Unidad dúplex para impresión a doble cara automática</t>
  </si>
  <si>
    <t>1.1.2.</t>
  </si>
  <si>
    <t>EMR-112</t>
  </si>
  <si>
    <t>Impresión y copiado a doble cara</t>
  </si>
  <si>
    <t>Tamaño de papel carta y oficio</t>
  </si>
  <si>
    <t>Panel de control touch-screen con panel numérico para autenticación de PIN</t>
  </si>
  <si>
    <t>Digitalización Monocromática y Color</t>
  </si>
  <si>
    <t>Instalación y Capacitación</t>
  </si>
  <si>
    <t>1.1.3.</t>
  </si>
  <si>
    <t>EMR-113</t>
  </si>
  <si>
    <t>Impresión, escaneo y copiado a color</t>
  </si>
  <si>
    <t>1.1.4.</t>
  </si>
  <si>
    <t>EMR-114</t>
  </si>
  <si>
    <t>Ancho de impresión &gt;= 4.00 pulgadas / 104mm</t>
  </si>
  <si>
    <t>Tecnología: impresión térmica y transferencia térmica</t>
  </si>
  <si>
    <t>Software para imprimir desde SAP</t>
  </si>
  <si>
    <t>1.1.5.</t>
  </si>
  <si>
    <t>EMR-115</t>
  </si>
  <si>
    <t>Resolución de impresión &gt;= 600 dpi</t>
  </si>
  <si>
    <t>Velocidad mínima 600 dpi – 4”-/102 mm/sg</t>
  </si>
  <si>
    <t>1.1.6.</t>
  </si>
  <si>
    <t>EMR-116</t>
  </si>
  <si>
    <t xml:space="preserve">Impresora Portable </t>
  </si>
  <si>
    <t>Bateria recargable</t>
  </si>
  <si>
    <t>1.1.7.</t>
  </si>
  <si>
    <t>EMR-117</t>
  </si>
  <si>
    <t>Impresora matriz de punto - carro angosto</t>
  </si>
  <si>
    <t>Matriz de punto 9-pin, bidireccional, carro angosto</t>
  </si>
  <si>
    <t>Puertos paralelo,  USB</t>
  </si>
  <si>
    <t>1.1.8.</t>
  </si>
  <si>
    <t>EMR-118</t>
  </si>
  <si>
    <t>Impresora matriz de punto - carro ancho</t>
  </si>
  <si>
    <t>Matriz de punto 9-pin, bidireccional, carro ancho</t>
  </si>
  <si>
    <t>Copias: original + 6 copias.</t>
  </si>
  <si>
    <t>1.2.</t>
  </si>
  <si>
    <t>EMR-121</t>
  </si>
  <si>
    <t>EQUIPOS DE CÓMPUTO</t>
  </si>
  <si>
    <t>2.1.</t>
  </si>
  <si>
    <t>COMPUTADORES DE ESCRITORIO</t>
  </si>
  <si>
    <t>2.1.1.</t>
  </si>
  <si>
    <t>Interfaz de red LAN Ethernet Gigabit 10/100/1000 integrada</t>
  </si>
  <si>
    <t>Mouse: óptico – conector USB</t>
  </si>
  <si>
    <t>2.1.2.</t>
  </si>
  <si>
    <t>2.2.</t>
  </si>
  <si>
    <t>COMPUTADORES PORTÁTILES</t>
  </si>
  <si>
    <t>2.3.</t>
  </si>
  <si>
    <t>SERVIDORES</t>
  </si>
  <si>
    <t>2.3.1.</t>
  </si>
  <si>
    <t>EQUIPOS COMUNICACIONES ALÁMBRICAS E INALÁMBRICAS</t>
  </si>
  <si>
    <t>3.1.</t>
  </si>
  <si>
    <t>3.1.1.</t>
  </si>
  <si>
    <t xml:space="preserve">RED INALÁMBRICA </t>
  </si>
  <si>
    <t>Access Point con Power Injector</t>
  </si>
  <si>
    <t>Lectores de código de barras inalámbricos</t>
  </si>
  <si>
    <t>Lector de Código de Barras Bidimensional inalámbrico</t>
  </si>
  <si>
    <t>150 o mayor escaneo por segundo</t>
  </si>
  <si>
    <t>Alcance &gt;= a 10 metros</t>
  </si>
  <si>
    <t>EMR-##</t>
  </si>
  <si>
    <t xml:space="preserve">Valor unitario </t>
  </si>
  <si>
    <t>Valor Total Mes</t>
  </si>
  <si>
    <t>SERVICIOS</t>
  </si>
  <si>
    <t>SUBTOTAL</t>
  </si>
  <si>
    <t>IVA</t>
  </si>
  <si>
    <t>ESPECIFICACIONES OFERTADAS</t>
  </si>
  <si>
    <t>MARCA Y REFERENCIA</t>
  </si>
  <si>
    <t>CARACTERÍSTICAS TÉCNICAS 
QUE SE OFERTAN</t>
  </si>
  <si>
    <t>NÚMERO FOLIO</t>
  </si>
  <si>
    <t>Registre la marca y la referencia exacta que se oferta</t>
  </si>
  <si>
    <t>Confirme características ofertadas en cada línea</t>
  </si>
  <si>
    <t>Registre#folio donde se encuentra el folleto del fabricante de la referencia que se oferta</t>
  </si>
  <si>
    <t>Panel de control touch-screen con autenticación de PIN</t>
  </si>
  <si>
    <t>Una (1) bandeja alimentadora de papel 100 hojas multipropósito</t>
  </si>
  <si>
    <t>Formatos de digitalización requeridos PDF, JPEG, TIFF, MTIFF, XPS, PDF/A, RTF</t>
  </si>
  <si>
    <t>Puertos USB 2.0 de alta velocidad, puerto de red  Gigabit Ethernet 10/100/1000</t>
  </si>
  <si>
    <t>Administración de identidad, autenticación LDAP, PIN Usuarios, soluciones avanzadas de autenticación</t>
  </si>
  <si>
    <t>Instalación, integración con SAP y capacitación</t>
  </si>
  <si>
    <t>Resolución de impresión &gt;= 600x600 ppp color óptima.</t>
  </si>
  <si>
    <t>Instalación, integración SAP y capacitación</t>
  </si>
  <si>
    <t>Impresoras Térmicas - Tipo 1</t>
  </si>
  <si>
    <t xml:space="preserve">Tarjeta de Red y Conectividad serial RS-232 y USB. </t>
  </si>
  <si>
    <t>Instalación y capacitación</t>
  </si>
  <si>
    <t>EQUIPOS ESCANEO MODALIDAD OUTSOURCING</t>
  </si>
  <si>
    <t>Escáner de alimentación de hojas a doble cara</t>
  </si>
  <si>
    <t>Opción de digitalización a dos caras</t>
  </si>
  <si>
    <t>1 Bandeja de entrada de documentos</t>
  </si>
  <si>
    <t>1 Bandeja de salida de documentos</t>
  </si>
  <si>
    <t>Escáner plano digitalización doble cara</t>
  </si>
  <si>
    <t>Velocidad alimentador automático 50 ppm</t>
  </si>
  <si>
    <t>Opciones QoS, encriptado, seguridad individual, autenticación Radius.</t>
  </si>
  <si>
    <t>Instalación e integración</t>
  </si>
  <si>
    <t>Vr. Unitario</t>
  </si>
  <si>
    <t>Pesos Colombianos, sin centavos</t>
  </si>
  <si>
    <t>EQUIPOS DE IMPRESIÓN Y ESCANEO</t>
  </si>
  <si>
    <t>DESCRIPCIÓN</t>
  </si>
  <si>
    <t>Papel tamaño Carta (resma)
Consumo promedio mes</t>
  </si>
  <si>
    <t>Papel tamaño Oficio (resma)
Consumo promedio</t>
  </si>
  <si>
    <t>Cantidad</t>
  </si>
  <si>
    <t>Una (1) bandeja alimentadoras de papel de papel 250 hojas</t>
  </si>
  <si>
    <t xml:space="preserve">Resolución de impresión &gt;= 1200 x 1200 dpi  </t>
  </si>
  <si>
    <t>1.1.9.</t>
  </si>
  <si>
    <t>EMR-119</t>
  </si>
  <si>
    <t>1.1.10.</t>
  </si>
  <si>
    <t>EMR-120</t>
  </si>
  <si>
    <t>Garantía durante la duracion del contrato</t>
  </si>
  <si>
    <t>Garantía del fabricante durante la duracion del contrato.</t>
  </si>
  <si>
    <t xml:space="preserve">Impresoras Térmicas - Tipo 2 </t>
  </si>
  <si>
    <t>Cortador con bandeja (Cutter: Front-mount guillotine cutter and catch tray)</t>
  </si>
  <si>
    <t xml:space="preserve">Software compresión/descompresión de archivos. </t>
  </si>
  <si>
    <t xml:space="preserve">Computador Escritorio  Tipo 1 </t>
  </si>
  <si>
    <t>Software compresión/descompresión de archivos.</t>
  </si>
  <si>
    <t>Conexión de la base teclado y/o USB</t>
  </si>
  <si>
    <t>Tipo</t>
  </si>
  <si>
    <t>Tipo / Formato</t>
  </si>
  <si>
    <t>All in One</t>
  </si>
  <si>
    <t>Torre</t>
  </si>
  <si>
    <t>1.1.11.</t>
  </si>
  <si>
    <t>EMR-122</t>
  </si>
  <si>
    <t>COSTOS MENSUALES 
Contrato</t>
  </si>
  <si>
    <t>Impresión por hoja B/N</t>
  </si>
  <si>
    <t>Impresión por hoja Color</t>
  </si>
  <si>
    <t>Un Teclado Incorporado en español y Un Teclado Externo en caso de ser solcitado por le INC.</t>
  </si>
  <si>
    <t xml:space="preserve">Fuente de poder: Adaptador de CA </t>
  </si>
  <si>
    <t>COMPAÑÍA PROPONENTE:</t>
  </si>
  <si>
    <t>DIRECCIÓN:</t>
  </si>
  <si>
    <t>TELÉFONO:</t>
  </si>
  <si>
    <t>CORREO ELECTRÓNICO:</t>
  </si>
  <si>
    <t>Impresoras Multifuncional Color  - 40  ppm</t>
  </si>
  <si>
    <t>Impresoras Multifuncional Color  - 40ppm</t>
  </si>
  <si>
    <t xml:space="preserve">Velocidad de impresión &gt;= 40ppm, carta color </t>
  </si>
  <si>
    <t>Tecnología Láser o LED</t>
  </si>
  <si>
    <t>Laser / Led</t>
  </si>
  <si>
    <t>Velocidad de impresión normal &gt;= 40ppm carta</t>
  </si>
  <si>
    <t xml:space="preserve">Webcam: Cámara web incorporada con micrófono integrado </t>
  </si>
  <si>
    <t>Administracion con controladora Wireless</t>
  </si>
  <si>
    <t>Procesador &gt;= 1,2 GHz</t>
  </si>
  <si>
    <r>
      <t>Tecnología B/N Láser o</t>
    </r>
    <r>
      <rPr>
        <sz val="8"/>
        <rFont val="Verdana"/>
        <family val="2"/>
      </rPr>
      <t xml:space="preserve"> LED</t>
    </r>
  </si>
  <si>
    <t>Memoria &gt;= 1,5 GB de RAM</t>
  </si>
  <si>
    <t>Impresora Multifuncional Estándar - 50ppm</t>
  </si>
  <si>
    <t>Tecnología color Láser o LED</t>
  </si>
  <si>
    <t>Velocidad de impresión normal &gt;= 50ppm carta</t>
  </si>
  <si>
    <t>Volumen de páginas mensuales recomendado de 7.500</t>
  </si>
  <si>
    <t>Impresora Multifuncional Estándar - &gt;50ppm</t>
  </si>
  <si>
    <t>Impresora Multifuncional Estándar - &gt;= 40ppm</t>
  </si>
  <si>
    <t>Impresora Multifuncional Estándar -  &gt;= 40ppm</t>
  </si>
  <si>
    <t>Disco duro integrado, mínimo 320 GB</t>
  </si>
  <si>
    <t>Normativa ambiental: Calificación ENERGY STAR®, CECP, EPEAT® Silver</t>
  </si>
  <si>
    <t>Volumen de páginas mensuales recomendado de 30000</t>
  </si>
  <si>
    <t>Memoria &gt;= 2,0 GB de RAM</t>
  </si>
  <si>
    <t xml:space="preserve">Volumen de páginas mensuales recomendado de 7.500 </t>
  </si>
  <si>
    <t>Memoria &gt;= 1,5 MB RAM</t>
  </si>
  <si>
    <t>Velocidad del procesador &gt;= 1,2 GHz</t>
  </si>
  <si>
    <t>Disco duro integrado, mínimo 250 GB</t>
  </si>
  <si>
    <t>Memoria &gt;= 768 MB RAM</t>
  </si>
  <si>
    <t>Impresoras Color  - 40ppm</t>
  </si>
  <si>
    <t>Disco duro integrado, mínimo 160 GB</t>
  </si>
  <si>
    <t>Impresoras B/N  - 40ppm</t>
  </si>
  <si>
    <t>Velocidad de impresión &gt;= 40ppm, carta B/N</t>
  </si>
  <si>
    <t>Resolución de impresión &gt;= 1200x1200 ppp óptima.</t>
  </si>
  <si>
    <t>Velocidad del procesador &gt;= 1,0 GHz</t>
  </si>
  <si>
    <t>Velocidad del procesador &gt;= 800 MHz</t>
  </si>
  <si>
    <t>Resolución de impresión &gt;= 300 dpi</t>
  </si>
  <si>
    <t>Memoria estándar 8MB flash; 8 MB SDRAM</t>
  </si>
  <si>
    <t>Ancho de impresión &gt;= 4.09 pulgadas / 104mm</t>
  </si>
  <si>
    <t>Tarjeta de Red Ethernet 10/100 y Conectividad serial RS-232 y USB 2.0</t>
  </si>
  <si>
    <t xml:space="preserve">Memoria 256MB SDRAM </t>
  </si>
  <si>
    <t>Puertos US 2.0 de alta velocidad, Wi-Fi</t>
  </si>
  <si>
    <t>Velocidad del procesador &gt;= 525 MHz</t>
  </si>
  <si>
    <t>Resolución de impresión 240 x 144 ppp</t>
  </si>
  <si>
    <t>Velocidad mínima 440 cps (10cpi-draft)</t>
  </si>
  <si>
    <t>Velocidad mínima 738 cps (12cpi-draft)</t>
  </si>
  <si>
    <t>1.1.12.</t>
  </si>
  <si>
    <t xml:space="preserve">Impresora  de manillas </t>
  </si>
  <si>
    <t>Resolución de impresión 203 PPP (8 puntos/mm)</t>
  </si>
  <si>
    <t>Velocidad mínima  6 PPS (152 mm/s)</t>
  </si>
  <si>
    <t>Memoria estándar 8 MB flash; 16 MB SDRAM</t>
  </si>
  <si>
    <t>Ancho de impresión &gt;= 108 mm</t>
  </si>
  <si>
    <t xml:space="preserve">Conectividad serial RS-232 y USB. </t>
  </si>
  <si>
    <t>Ancho de impresión &gt;= 104 mm      / 558mm/22"</t>
  </si>
  <si>
    <t xml:space="preserve">Resolución óptica de escaneo hasta 600 pixeles por pulgada (color y monocromático) </t>
  </si>
  <si>
    <t>Ciclo de trabajo diario recomendado 6000</t>
  </si>
  <si>
    <t>Capacidad alimentador automático 80 hojas</t>
  </si>
  <si>
    <t>Profundidad de 24 bits y Niveles en escala de gris de 256</t>
  </si>
  <si>
    <t xml:space="preserve">Conector USB y Red Ethernet 10/100/1000 </t>
  </si>
  <si>
    <t xml:space="preserve">Tamaño maximo de 8,5 x 12 pulgadas y minimo 2 x 2 pulgadas. </t>
  </si>
  <si>
    <t>Ciclo de trabajo diario recomendado 3000</t>
  </si>
  <si>
    <t xml:space="preserve">Tamaño maximo de 8,5 x 14 pulgadas </t>
  </si>
  <si>
    <t>Capacidad alimentador automático 100 hojas</t>
  </si>
  <si>
    <t>Impresoras Térmicas Tipo 1</t>
  </si>
  <si>
    <t>Impresora - Tipo 3</t>
  </si>
  <si>
    <t>Resolución de impresión 12 dots - 300 ppp</t>
  </si>
  <si>
    <t>Memoria estándar 8 MB flash; 8 MB SDRAM</t>
  </si>
  <si>
    <t>Velocidad mínima 102 mm/segundo</t>
  </si>
  <si>
    <t>Teclado USB en español de la misma marca del Fabricante del computador.</t>
  </si>
  <si>
    <t>Mouse USB, óptico, 2 botones con scroll, de la misma marca del Fabricante del computador.</t>
  </si>
  <si>
    <t xml:space="preserve">Unidad DVD R/RW 8X incluye herramienta de grabación CD y DVD. </t>
  </si>
  <si>
    <t>Compatibilidad nativa con IPv6 y en convivencia con IPv4.</t>
  </si>
  <si>
    <t>Normativa ambiental: Calificación ENERGY STAR®</t>
  </si>
  <si>
    <t>Seguridad con chip TPM discreto (Trusted Platform Module), Versión 2.0 o superior</t>
  </si>
  <si>
    <t>Serial COM (RS.-232), Entrada para microfono, entrada para audifonos, Paralelo</t>
  </si>
  <si>
    <t>Cámara Web  USB</t>
  </si>
  <si>
    <t>1TB SATA Disco Duro/256 GB SSD para el sistema operativo</t>
  </si>
  <si>
    <t>Tarjeta de video integrada a la tarjeta principal UHD Graphics 630</t>
  </si>
  <si>
    <t>Memoria 16GB DDR4-2400</t>
  </si>
  <si>
    <t>Disco Duro 1 TB SATA 5400 RPM</t>
  </si>
  <si>
    <t>Wireless  802.11b/g/n (2x2) integrada con tecnologia MIMO</t>
  </si>
  <si>
    <t>Tarjeta de video HD Integrada</t>
  </si>
  <si>
    <t>Computador Escritorio Tipo 3 WorkStation</t>
  </si>
  <si>
    <t>Lectores de código de barras inalámbricos Tipo 1</t>
  </si>
  <si>
    <t>Lectores de código de barras inalámbricos Tipo 2</t>
  </si>
  <si>
    <t xml:space="preserve">Lector de codigo de barra de mano inalambrico  </t>
  </si>
  <si>
    <t xml:space="preserve">Velocidad de datos 3,0 Mbit/s (2,1 Mbit/s) </t>
  </si>
  <si>
    <t>Velocidad de escaneado 547 escaneados por segundo</t>
  </si>
  <si>
    <t>Dimensiones: 9,8 cm Alto x 7 cm Fondo x 18,6 cm Ancho</t>
  </si>
  <si>
    <t>Peso: 224 gramos / 7,9 oz</t>
  </si>
  <si>
    <t>Interfaz de la base RS232, RS485 (IBM), USB, cuña para teclado</t>
  </si>
  <si>
    <t>Batería recargable sustituible con “sostenibilidad ecológica</t>
  </si>
  <si>
    <t>Microsoft Windows 10 Professional de 64 bits, debidamente licenciado disponible en el mercado. Licenciamiento OEM.</t>
  </si>
  <si>
    <t>Disco Duro 1TB - SATA 7200 rpm</t>
  </si>
  <si>
    <t>Cámara Web  2MP Minimo</t>
  </si>
  <si>
    <t>4.1.</t>
  </si>
  <si>
    <t>4.2.</t>
  </si>
  <si>
    <t>Simbologia de Codigo de Barras: UPC/EAN: UPC-A, UPC-E, UPC-E1, EAN-8/ de barras JAN 8, EAN-13/JAN 13, Bookland EAN, Bookland ISBN, Código Extendido de cupones UCC, Código ISSN EAN 128 incluyendo GS1- 128, ISBT 128, Concatenación ISBT, Código 39 incluyendo Código 39 Trióptico, Conversión Código 39 a Código 32 (Código farmacéutico de Italia), Código 39 Full ASCII Conversión código 93 Código 11 Matriz 2 de 5 Intercalado 2 de 5 (ITF) Diferenciado 2 de 5 (DTF) Codabar (NW – 7) MSI Chino 2 de 5 IATA Inverso 1D (salvo todos los DataBars GS1) GS1 DataBar
incluyendo GS1 DataBar-14, GS1 DataBar Limitado, GS1 DataBar Extendido.</t>
  </si>
  <si>
    <t>4.1.1.</t>
  </si>
  <si>
    <t>4.1.1.1.</t>
  </si>
  <si>
    <t>4.2.1.</t>
  </si>
  <si>
    <t>4.2.1.1.</t>
  </si>
  <si>
    <t>El AP admite alimentación directa de CC y alimentación a través de Ethernet (PoE)</t>
  </si>
  <si>
    <t>AP-315 (administrado por controlador) y IAP-315 (Instant): - 802.11ac – Radios de 5 GHz 4x4 MIMO (1,733 Mbps tasa max) y 2.4 GHz 2x2 MIMO (400 Mbps tasa max), con un total de cuatro antenas integradas inclinables de banda dual omnidireccionales</t>
  </si>
  <si>
    <t>Tipo de AP: Interiores, radio dual, 5 GHz 802.11ac 4x4 MIMO y 2.4 GHz 802.11n 2x2 MIMO</t>
  </si>
  <si>
    <t>Tecnologías de radio soportadas:
- 802.11b: DSSS (espectro de propagación de secuencia directa)
- 802.11a / g / n / ac: OFDM (división de frecuencia ortogonal multiplexación)</t>
  </si>
  <si>
    <t>Tipos de modulación soportados:
- 802.11b: BPSK, QPSK, CCK
- 802.11a/g/n/ac: BPSK, QPSK, 16-QAM, 64-QAM, 256-QAM</t>
  </si>
  <si>
    <t>Una interfase de red Ethernet 10/100/1000BASE-T (RJ-45)
- Velocidad de enlace auto-sensing y MDI/MDX
- EEE (Energy Efficient Ethernet) 802.3az</t>
  </si>
  <si>
    <t>Radio dual configurable por software soporta 5 GHz (Radio 1) y 2.4 GHz (Radio 1)</t>
  </si>
  <si>
    <t>Mesa de Ayuda Outsourcing</t>
  </si>
  <si>
    <t>Instalación e integración en caso que se necesite instalar mas Aps</t>
  </si>
  <si>
    <t>Computadores Portátiles - Tipo 1</t>
  </si>
  <si>
    <t>Computadores Portátiles - Tipo 2</t>
  </si>
  <si>
    <t>MotherBoard:De la misma marca del fabricante del equipo con marca troquelada o grabada en la tarjeta, no deberá presentar alteraciones o correcciones de ingeniería. No se aceptan calcomanías o etiquetas, ni tarjetas con doble logotipo o marca.</t>
  </si>
  <si>
    <t>Bios:Instalado UEFI BIOS. De la misma marca y desarrollada por el fabricante del equipo. Contiene las características principales del sistema del hardware. Precargado el número de serie de la computadora.</t>
  </si>
  <si>
    <t>Sistemas operativos compatibles: Windows 7, Windows 8, Windows 10.</t>
  </si>
  <si>
    <t>Miinimo Procesador Intel® Core ™ i3-8300 de octava generación o equivalente</t>
  </si>
  <si>
    <t>Memoria 8 GB (1 x 8 GB) DDR4-2666</t>
  </si>
  <si>
    <t>Disco Duro:500 GB 7200 RPM SATA 2.5</t>
  </si>
  <si>
    <t xml:space="preserve">Tarjeta inalambrica: Intel Wireless- con tecnologia MIMO 2x2 </t>
  </si>
  <si>
    <t>Normativa ambiental: ENERGY STAR 6.</t>
  </si>
  <si>
    <t>Computador Mini PC Tipo 4</t>
  </si>
  <si>
    <t>Memoria Ram de 16 GB</t>
  </si>
  <si>
    <t>Minimo Tarjeta Grafica Dedica con Memoria de 2GB de GPU</t>
  </si>
  <si>
    <t>1 Disco Duro SSD de minimo 128GB para el Sistema Operativo</t>
  </si>
  <si>
    <t xml:space="preserve">1 Disco Duro HDD de 1TB </t>
  </si>
  <si>
    <t>Minimo Pantalla LED 1920 X 1080 de 15,6" Mate</t>
  </si>
  <si>
    <t>Salida de Video HDMI</t>
  </si>
  <si>
    <t>Minimo 3 conexiones USB y una ranura SD</t>
  </si>
  <si>
    <t>Impresora - Tipo 3 -Marcacion de Muestras</t>
  </si>
  <si>
    <t xml:space="preserve">Microsoft Windows 10 Professional de 64 bits versión Ingles, debidamente licenciado disponible en el mercado. Licenciamiento OEM. </t>
  </si>
  <si>
    <t>Microsoft Windows 10 Profesional de 64 bits, debidamente licenciado disponible en el mercado. Licenciamiento OEM.</t>
  </si>
  <si>
    <t>Minimo Microsoft Windows 10 Profesional de 64 bits, debidamente licenciado disponible en el mercado. Licenciamiento OEM.</t>
  </si>
  <si>
    <t>Traslado puntos de red (cat 6A) certificados- por demanda</t>
  </si>
  <si>
    <t>Instalación puntos de red (cat 6A) certificados- por demanda</t>
  </si>
  <si>
    <t>Conectividad</t>
  </si>
  <si>
    <t>Servicios de red LAN Voz y datos.</t>
  </si>
  <si>
    <t>GESTIÓN DE SERVICIOS DE REDES DE VOZ, DATOS Y CONECTIVIDAD</t>
  </si>
  <si>
    <t>Registre#folio donde se encuentra el detalle de servicio ofertado</t>
  </si>
  <si>
    <t xml:space="preserve">Computador Tipo 4  Mini PC </t>
  </si>
  <si>
    <t>Computadores Portátiles  - Tipo 1</t>
  </si>
  <si>
    <t>SEGURIDAD REDES</t>
  </si>
  <si>
    <t>SEGURIDAD ENDPOINT</t>
  </si>
  <si>
    <t>SEGURIDAD CRIPTOGRAFICA</t>
  </si>
  <si>
    <t>4.2.2.</t>
  </si>
  <si>
    <t>SEGURIDAD DE SERVICIOS DE CORREO ELECTRONICO</t>
  </si>
  <si>
    <t>Cámara Web integrada de 720p de alta definición y Micrófono integrado con dos (2) altavoces internos de 2 W. (Conector de 3,5 mm independiente o en combo).</t>
  </si>
  <si>
    <t>Micrófono integrado con dos (2) altavoces internos de 2 W. (Conector de 3,5 mm independiente o en combo).</t>
  </si>
  <si>
    <t>Pantalla tactil retroiluminada de 23.8" como minimo 1920 x 1080 píxeles con ergonomia de acuerdo a la recomendaciones de salud ocupacional.</t>
  </si>
  <si>
    <t>Disco Duro 1TB  - 7200 rpm.</t>
  </si>
  <si>
    <t>Garantía durante la duracion del contrato.</t>
  </si>
  <si>
    <t>Maletín y Guaya de seguridad.</t>
  </si>
  <si>
    <t>Conector Guaya de seguridad.</t>
  </si>
  <si>
    <t>Seguridad con chip TPM discreto (Trusted Platform Module), Versión 2.0 o superior.</t>
  </si>
  <si>
    <t>Confirme características ofertadas del servicio</t>
  </si>
  <si>
    <t>Mantenimiento preventivo</t>
  </si>
  <si>
    <t>Mantenimiento correctivo</t>
  </si>
  <si>
    <t>Servicios de Impresión</t>
  </si>
  <si>
    <t>Computador Escritorio  Tipo 1 AIO</t>
  </si>
  <si>
    <t>MiniTorre</t>
  </si>
  <si>
    <t>ANEXO TECNICO</t>
  </si>
  <si>
    <t>ESPECIFICACIONES MÍNIMAS REQUERIDAS</t>
  </si>
  <si>
    <t>ANEXO COSTOS PRODUCTOS Y SERVICIOS</t>
  </si>
  <si>
    <t>ANEXO COSTOS TOTAL</t>
  </si>
  <si>
    <t>LICENCIAMIENTO</t>
  </si>
  <si>
    <t>SERVICIOS DE SEGURIDAD INFORMATICA</t>
  </si>
  <si>
    <t>Herramienta de Backup</t>
  </si>
  <si>
    <t>Compresión de Archivos</t>
  </si>
  <si>
    <t>Servicio de appliance de Seguridad (Firewall de nueva generación /Control de aplicaciones/ IPS/ DDoS)</t>
  </si>
  <si>
    <t>Servicio de Analítica de eventos y detección de amenazas de seguridad</t>
  </si>
  <si>
    <t>Servicio de Protección de Correo Electrónico (VM ANTISPAM)</t>
  </si>
  <si>
    <t>Servicios de Data Loss Prenvention - DLP</t>
  </si>
  <si>
    <t>Servicios de seguridad Criptografica CASERVER</t>
  </si>
  <si>
    <t>EMR-124</t>
  </si>
  <si>
    <t>EMR-125</t>
  </si>
  <si>
    <t>EMR-211</t>
  </si>
  <si>
    <t>EMR-212</t>
  </si>
  <si>
    <t>EMR-213</t>
  </si>
  <si>
    <t>EMR-214</t>
  </si>
  <si>
    <t>EMR-216</t>
  </si>
  <si>
    <t>EMR-217</t>
  </si>
  <si>
    <t>EMR-219</t>
  </si>
  <si>
    <t>EMR-312</t>
  </si>
  <si>
    <t>EMR-411</t>
  </si>
  <si>
    <t>EMR-412</t>
  </si>
  <si>
    <t>EMR-413</t>
  </si>
  <si>
    <t>EMR-414</t>
  </si>
  <si>
    <t>EMR-415</t>
  </si>
  <si>
    <t>EMR-416</t>
  </si>
  <si>
    <t>EMR-417</t>
  </si>
  <si>
    <t>EMR-418</t>
  </si>
  <si>
    <t>EMR-419</t>
  </si>
  <si>
    <t>EMR-420</t>
  </si>
  <si>
    <t>EMR-421</t>
  </si>
  <si>
    <t>EMR-424</t>
  </si>
  <si>
    <t>EMR-425</t>
  </si>
  <si>
    <t>4.2.2.1.</t>
  </si>
  <si>
    <t>4.2.2.2.</t>
  </si>
  <si>
    <t>6.1.</t>
  </si>
  <si>
    <t>EMR-611</t>
  </si>
  <si>
    <t>EMR-612</t>
  </si>
  <si>
    <t>EMR-613</t>
  </si>
  <si>
    <t>6.1.1.</t>
  </si>
  <si>
    <t>6.1.1.1.</t>
  </si>
  <si>
    <t>6.1.2.</t>
  </si>
  <si>
    <t>6.2.</t>
  </si>
  <si>
    <t>6.1.1.2.</t>
  </si>
  <si>
    <t>6.1.1.3.</t>
  </si>
  <si>
    <t>6.1.2.1.</t>
  </si>
  <si>
    <t>EMR-614</t>
  </si>
  <si>
    <t>EMR-615</t>
  </si>
  <si>
    <t>OFFICE 365</t>
  </si>
  <si>
    <t>Virtualización servidores</t>
  </si>
  <si>
    <t xml:space="preserve">Servicios de seguridad Endpoint </t>
  </si>
  <si>
    <t>COSTOS MIGRACIÓN 2019</t>
  </si>
  <si>
    <t>Técnicos Y/O Tecnólogos Soporte TI Nivel 2</t>
  </si>
  <si>
    <t>Meses de servicios</t>
  </si>
  <si>
    <t>Total de servicios</t>
  </si>
  <si>
    <t>Servicios virtualizados</t>
  </si>
  <si>
    <t xml:space="preserve">Office 365 Enterprise E1 </t>
  </si>
  <si>
    <t xml:space="preserve">Office 365 Enterprise E3 </t>
  </si>
  <si>
    <t xml:space="preserve">Office 365 Pro Plus </t>
  </si>
  <si>
    <t>Seguridad ofimatica office 365</t>
  </si>
  <si>
    <t>SERVICIOS WINDOWS/LINUXSERVICIOS  OUTSOURCING EN INFRAESTRUCUTURA</t>
  </si>
  <si>
    <t>Año</t>
  </si>
  <si>
    <t>Total de servicios por año</t>
  </si>
  <si>
    <t>TOTAL CONTRATO  INCLUIDO IVA</t>
  </si>
  <si>
    <t>TIPO</t>
  </si>
  <si>
    <t>Monitoreo de red y disponibilidad</t>
  </si>
  <si>
    <t>Tecnologo de voz y datos</t>
  </si>
  <si>
    <t>Técnicos Y/O Tecnólogos Soporte TI Nivel 1</t>
  </si>
  <si>
    <t>6.1.1.4</t>
  </si>
  <si>
    <t>EMR-616</t>
  </si>
  <si>
    <t xml:space="preserve"> LECTORES </t>
  </si>
  <si>
    <t>Data Loss Prenvention - DLP</t>
  </si>
  <si>
    <t>Valor Total con IVA</t>
  </si>
  <si>
    <t xml:space="preserve">IVA
% </t>
  </si>
  <si>
    <t>ESPEFICICACIONES MÍNIMAS REQUERIDAS</t>
  </si>
  <si>
    <t>%
IVA</t>
  </si>
  <si>
    <t>IVA
Total</t>
  </si>
  <si>
    <t>2.4</t>
  </si>
  <si>
    <t>EMR-221</t>
  </si>
  <si>
    <t>EMR-222</t>
  </si>
  <si>
    <t xml:space="preserve">SERVICIOS DE IMPRESIÓN </t>
  </si>
  <si>
    <t>SERVICIOS DE DIRECTORIO ACTIVO Y DOMINIO</t>
  </si>
  <si>
    <t>SERVICIOS DE REDES DE VOZ, DATOS Y CONECTIVIDAD</t>
  </si>
  <si>
    <t>SERVICIOS INFRAESTRUCUTURA</t>
  </si>
  <si>
    <t>SERVICIOS DE INFRAESTRUCTURA Y SEGURIDAD</t>
  </si>
  <si>
    <t>Administrador de redes de voz y datos</t>
  </si>
  <si>
    <t>COSTO MENSUAL IVA INCLUIDO</t>
  </si>
  <si>
    <t>TOTAL UN (1) MES</t>
  </si>
  <si>
    <t>Coordinador se servicios de IT</t>
  </si>
  <si>
    <t>Licenciamiento Herramienta de Gestion de Mesa de ayuda e Inventario.</t>
  </si>
  <si>
    <t>HERRAMIENTAS MESA DE AYUDA</t>
  </si>
  <si>
    <t>Hardware y Software Herramienta de Gestion de Mesa de ayuda e Inventario.</t>
  </si>
  <si>
    <t>1.2.1</t>
  </si>
  <si>
    <t>1.2.2</t>
  </si>
  <si>
    <t>2.1.3.</t>
  </si>
  <si>
    <t>2.1.4.</t>
  </si>
  <si>
    <t>2.2.1.</t>
  </si>
  <si>
    <t>2.2.2</t>
  </si>
  <si>
    <t>2.4.1.</t>
  </si>
  <si>
    <t>2.4.2.</t>
  </si>
  <si>
    <t xml:space="preserve">LECTORES  </t>
  </si>
  <si>
    <t>4.1.2.</t>
  </si>
  <si>
    <t>4.1.2.1.</t>
  </si>
  <si>
    <t>4.1.3.</t>
  </si>
  <si>
    <t>4.1.3.1.</t>
  </si>
  <si>
    <t>4.1.3.2.</t>
  </si>
  <si>
    <t>4.2.1.2.</t>
  </si>
  <si>
    <t>4.2.1.3.</t>
  </si>
  <si>
    <t>4.2.3.</t>
  </si>
  <si>
    <t>4.2.3.1.</t>
  </si>
  <si>
    <t>4.2.4.</t>
  </si>
  <si>
    <t>4.2.4.1.</t>
  </si>
  <si>
    <t>4.3.1.</t>
  </si>
  <si>
    <t>4.1.4.</t>
  </si>
  <si>
    <t>4.1.4.1.</t>
  </si>
  <si>
    <t>4.2.5.</t>
  </si>
  <si>
    <t>4.2.5.1.</t>
  </si>
  <si>
    <t>SERVICIOS DE BACKUP</t>
  </si>
  <si>
    <t>4.3</t>
  </si>
  <si>
    <t>SERVICIOS DE MESA DE AYUDA</t>
  </si>
  <si>
    <t>EMR-431</t>
  </si>
  <si>
    <t>EMR-432</t>
  </si>
  <si>
    <t>4.3.2.</t>
  </si>
  <si>
    <t>5.1</t>
  </si>
  <si>
    <t>EMR-510</t>
  </si>
  <si>
    <t>Administrador plataforma servidores y ofimática</t>
  </si>
  <si>
    <t>Administrador seguridad informatica</t>
  </si>
  <si>
    <t>EMR-511</t>
  </si>
  <si>
    <t>EMR-512</t>
  </si>
  <si>
    <t>EMR-513</t>
  </si>
  <si>
    <t>EMR-514</t>
  </si>
  <si>
    <t>EMR-515</t>
  </si>
  <si>
    <t>EMR-516</t>
  </si>
  <si>
    <t>EMR-517</t>
  </si>
  <si>
    <t>SOFTWARE DE VIRTUALIZACIÓN</t>
  </si>
  <si>
    <t>Coordinador de servicios de IT</t>
  </si>
  <si>
    <t>Servicio de Antivirus con consola de administración Centralizada</t>
  </si>
  <si>
    <t>Descripción del servicio; ver Anexo Tecnico 3, numeral 3.1.1.</t>
  </si>
  <si>
    <t>Descripción del servicio; ver Anexo Tecnico 3, numeral 3.1.5.</t>
  </si>
  <si>
    <t xml:space="preserve">Descripción del servicio; ver Anexo Tecnico 3, numeral 3.1.8. </t>
  </si>
  <si>
    <t>Descripción del servicio; ver Anexo Tecnico 3, numeral 3.1.6.</t>
  </si>
  <si>
    <t>Descripción del servicio; ver Anexo Tecnico 3, numeral 3.1.6.9.</t>
  </si>
  <si>
    <t xml:space="preserve">Descripción del servicio; ver Anexo Tecnico 3, numeral 3.1.7.4.1 y pestaña Lincenciamiento del archivo CostosInvitacionPublica_Outsourcing.xlsx </t>
  </si>
  <si>
    <t>Descripción del servicio; ver Anexo Tecnico 3, numeral 3.1.3.3</t>
  </si>
  <si>
    <t xml:space="preserve">Descripción del servicio; ver Anexo Tecnico 3, numeral 3.1.7.4.2.2 </t>
  </si>
  <si>
    <t>DLP para Microsoft Office 365</t>
  </si>
  <si>
    <t xml:space="preserve">Descripción del servicio; ver Anexo_Tecnico.docx, numeral 3.1.7.1. y pestaña Licenciamiento del archivo CostosInvitacionPublica_Outsourcing.xlsx </t>
  </si>
  <si>
    <t xml:space="preserve">Descripción del servicio; ver Anexo Tecnico 3, numeral 3.1.7.2. Licenciamiento del archivo CostosInvitacionPublica_Outsourcing.xlsx </t>
  </si>
  <si>
    <t>Descripción del servicio; ver Anexo Tecnico 3, numeral 3.1.6.10.</t>
  </si>
  <si>
    <t xml:space="preserve">Descripción del servicio; ver Anexo Tecnico 3, numeral 3.1.7.4.2.1. y pestaña Lincenciamiento del archivo CostosInvitacionPublica_Outsourcing.xlsx </t>
  </si>
  <si>
    <t>Descripción del servicio; ver Anexo Tecnico 3, numeral 3.1.7.5. y pestaña Lincenciamiento del archivo CostosInvitacionPublica_Outsourcing.xlsx</t>
  </si>
  <si>
    <t xml:space="preserve">Descripción del servicio; ver Anexo Tecnico 3, numeral 3.1.7.3. y pestaña Lincenciamiento del archivo CostosInvitacionPublica_Outsourcing.xlsx </t>
  </si>
  <si>
    <t>Descripción del servicio; ver Anexo Tecnico 3, numeral 3.1.10.6</t>
  </si>
  <si>
    <t>Descripción del servicio; ver Anexo Tecnico 3, numeral 3.1.10.1.</t>
  </si>
  <si>
    <t>Descripción del servicio; ver Anexo Tecnico 3, numeral 3.1.10.2.</t>
  </si>
  <si>
    <t>PERFILES DEL PERSONAL DE SOPORTE Y MESA DE AYUDA</t>
  </si>
  <si>
    <t>Descripción del servicio; ver Anexo Tecnico 3, numeral 3.1.10.5</t>
  </si>
  <si>
    <t>Descripción del servicio; ver Anexo Tecnico 3, numeral 3.1.3.1.1. y pestaña Licenciamiento.</t>
  </si>
  <si>
    <t>Descripción del servicio; ver Anexo Tecnico 3, numeral 3.1.3.1.2. y pestaña Licenciamiento,</t>
  </si>
  <si>
    <t>Descripción del servicio; ver Anexo Tecnico 3, numeral 3.1.3.1.3. y pestaña Licenciamiento</t>
  </si>
  <si>
    <t>Descripción del servicio; ver Anexo Tecnico 3, numeral 3.1.3.9. y pestaña Licenciamiento</t>
  </si>
  <si>
    <t>Hardware y software Servicios de Directorio: DNS - Active Directory - Dominio - DHCP - WSUS y Servicios asociados a la red</t>
  </si>
  <si>
    <t>Hardware o VM Herramienta de Gestion de Mesa de ayuda e Inventario.</t>
  </si>
  <si>
    <t>EMR-423</t>
  </si>
  <si>
    <t>HW Seguridad Endpoint</t>
  </si>
  <si>
    <t>Servidor / VM, para instalación de plataforma de seguridad endpoint.</t>
  </si>
  <si>
    <t>4.2.2.3.</t>
  </si>
  <si>
    <t>6.1.1.4.</t>
  </si>
  <si>
    <t xml:space="preserve">COSTOS MENSUALES </t>
  </si>
  <si>
    <t xml:space="preserve">COMPAÑÍA PROPONENTE: </t>
  </si>
  <si>
    <t>OFIMATICA</t>
  </si>
  <si>
    <t>8.1.</t>
  </si>
  <si>
    <t>Migración Office 365 Conforme al Item 3.1.10.3</t>
  </si>
  <si>
    <t>8.2.</t>
  </si>
  <si>
    <t>Gestión del Cambio para toda la organización en Office 365</t>
  </si>
  <si>
    <t>8.3.</t>
  </si>
  <si>
    <t>Capacitación Formal en la administración de Office 365  conforme al item 3.1.10.3.1.8.</t>
  </si>
  <si>
    <t>8.4.</t>
  </si>
  <si>
    <t>Capacitación de Usuario Final en Office 365 y nuevos habitos de seguridad para toda la organización  conforme al item 3.1.10.3.1.8.</t>
  </si>
  <si>
    <t>7.1.</t>
  </si>
  <si>
    <t>7.2.</t>
  </si>
  <si>
    <t>7.3.</t>
  </si>
  <si>
    <t>7.4.</t>
  </si>
  <si>
    <t>7.5.</t>
  </si>
  <si>
    <t>7.6.</t>
  </si>
  <si>
    <t>7.7.</t>
  </si>
  <si>
    <t>ARCHIVO EXCEL COSTOSINVITACIONPUBLICA_OUTSOURCING.XLSX</t>
  </si>
  <si>
    <t>Nombre de la Hoja</t>
  </si>
  <si>
    <t>Descripción</t>
  </si>
  <si>
    <t>Diligenciar por parte del oferente</t>
  </si>
  <si>
    <t>NO</t>
  </si>
  <si>
    <t xml:space="preserve">EMR </t>
  </si>
  <si>
    <t>Especificaciones Mínima requeridas de Hardware</t>
  </si>
  <si>
    <t>SI</t>
  </si>
  <si>
    <t>Productos Servicios y costos de la oferta detallados</t>
  </si>
  <si>
    <t xml:space="preserve">Otros costos relacionados con la operación </t>
  </si>
  <si>
    <t>TotalCostos</t>
  </si>
  <si>
    <t xml:space="preserve">Ficha resumen costos   </t>
  </si>
  <si>
    <t>CostoProductosServicio</t>
  </si>
  <si>
    <t>OtrosCostos</t>
  </si>
  <si>
    <t xml:space="preserve">Otros costos relacionados con la Transición y Migraciónoperación </t>
  </si>
  <si>
    <t>OTROS COSTOS OPERATIVOS</t>
  </si>
  <si>
    <t>COSTOS  MIGRACION Y GESTION DEL CAMBIO</t>
  </si>
  <si>
    <t>TOTAL COSTOS MIGRACION Y GESTION DEL CAMBIO</t>
  </si>
  <si>
    <t>CostoMigración</t>
  </si>
  <si>
    <t>ANEXO COSTOS MIGRACION Y GESTION DEL CAMBIO</t>
  </si>
  <si>
    <t>ANEXO OTROS COSTOS OPERATIVOS</t>
  </si>
  <si>
    <t>COSTO TRANSICIÓN ANTICIPADA</t>
  </si>
  <si>
    <t>COSTO TOTAL IVA INCLUIDO</t>
  </si>
  <si>
    <t xml:space="preserve">NOTA: </t>
  </si>
  <si>
    <t>Si los valores de las columnas Costo Mensual y Costo Migración no estan en verde, es un indicador de que los valores tope mensuales estimados sobrepasan los limites</t>
  </si>
  <si>
    <t>PORCENTAJE LIMITE</t>
  </si>
  <si>
    <t>Access Point con Power Injector ARUBA</t>
  </si>
  <si>
    <t>RESUMEN COSTOS</t>
  </si>
  <si>
    <t>UPS 1 KVA (37 Centros principales)</t>
  </si>
  <si>
    <t>CONVOCATORIA PÚBLICA N° 269 - 2019</t>
  </si>
  <si>
    <t>2.1.0.</t>
  </si>
  <si>
    <t>EMR-210</t>
  </si>
  <si>
    <t>Computador Escritorio  Tipo 1 AIO Tactil</t>
  </si>
  <si>
    <t>Escaneo doble cara, alimentador ADF. Envio a correo electrónico, unidad USB y carpeta de red. Resolución: 600x600</t>
  </si>
  <si>
    <t>Formatos de digitalización requeridos PDF, JPEG, TIFF, MTIFF, XPS, PDF/A, (opcional RTF)</t>
  </si>
  <si>
    <t>Puertos USB 2.0 de alta velocidad, puerto de red  Gigabit Ethernet 10/100/1000.</t>
  </si>
  <si>
    <t xml:space="preserve">Sistemas operativos compatibles: Windows 10, Windows 8, Window 7, Windows XP, Server 2003 (opcional), Server 2012, Server 2016, Unix. </t>
  </si>
  <si>
    <t>Escaneo doble cara, alimentador ADF. Opción correo electrónico, unidad USB y carpeta de red. Resolución: 600x600</t>
  </si>
  <si>
    <t>Una (1) bandeja alimentadora de papel minimo de 250 hojas</t>
  </si>
  <si>
    <t>Escaneo doble cara, alimentador ADF. Opción correo electrónico, unidad USB y carpeta de red. Resolución óptica: hasta 300x300 dpi color y monocromática</t>
  </si>
  <si>
    <t xml:space="preserve">Volumen de páginas mensuales minimo recomendado de 6.000 </t>
  </si>
  <si>
    <t>Resolución de impresión &gt;= 1200x600 ppp color óptima.</t>
  </si>
  <si>
    <t>Memoria &gt;= 512 MB RAM Minimo</t>
  </si>
  <si>
    <t>Velocidad mínima 10 ppm</t>
  </si>
  <si>
    <t>Memoria 128 MB DDR3</t>
  </si>
  <si>
    <t>Conector USB y Red Ethernet 10/100/1000 (opcional)</t>
  </si>
  <si>
    <t>Mínimo procesador Intel Core i5 de 8a Generación de 3.0 GHZ con frecuencia turbo máximo 4.3 GHZ, Arquitectura de 64bits o equivalente y con memoria Cache minimo 6MB.</t>
  </si>
  <si>
    <t xml:space="preserve">Minimo 16GB Instalado / 32 GB (Máximo) - DDR4. </t>
  </si>
  <si>
    <t>Tecnología inalámbrica Dual Band mini PCIe interna sin antenas externas, protocolo 802.11 b/g/n y soporte mínimo Bluetooth 4.2 incluye tecnologia MIMO 2X2.</t>
  </si>
  <si>
    <t>Pantalla retroiluminada de 23.8" como minimo 1920 x 1080 píxeles, con anti reflejo y ergonomia de acuerdo a la recomendaciones de salud ocupacional.</t>
  </si>
  <si>
    <t>Puerto de video  HDMI Y/O Display Port, en caso de requerirse un adaptador.</t>
  </si>
  <si>
    <t>4 puertos USB 3.1 integrados y 1 Puerto 3.1 Tipo C</t>
  </si>
  <si>
    <t>Normativa ambiental: ENERGY STAR 6.1, EPEAT GOLD Registered, TCO Edge Certified, CEL (opcional), WEEE, RoHS.</t>
  </si>
  <si>
    <t>Computador Escritorio  Tipo 2 de Torre, minitorre o SFF</t>
  </si>
  <si>
    <t>Bios:Instalado UEFI BIOS. De la misma marca y+B254:D275 desarrollada por el fabricante del equipo. Contiene las características principales del sistema del hardware. Precargado el número de serie de la computadora.</t>
  </si>
  <si>
    <t>Minimo Procesador Intel Core i5 de 8a Generación 3,0 GHZ  4 Nucleos ó equivalente. Con memoria Cache minimo 6MB.</t>
  </si>
  <si>
    <t>Minimo 16GB Instalado / 32 GB (Máximo) - DDR4 -2666 con capacidad de crecimiento.</t>
  </si>
  <si>
    <t>Tarjeta de gráficos de memoria total para gráficos con 2GB de DDR3 dedicada. Puertos: 2 Display Port, opcional HDMI (en caso de requerirse un adaptador).</t>
  </si>
  <si>
    <t>Tarjeta de red inalámbrica Dual Band PCI o miniPCIe interna sin antenas externas, protocolo 802.11 b/g/n y soporte mínimo Bluetooth 4.2, incluye tecnologia MIMO 2X2.</t>
  </si>
  <si>
    <t>Pantalla con mínimo 23" y con resolución mínimo de 1920 x 1080 píxeles (ajustable cumplimiento de ergonomía y de salud ocupacional + Cable DP/HDMI (Opcional Puerto HDMI))</t>
  </si>
  <si>
    <t>5 puertos USB 3.1 integrados y 1 Puerto  3.1 Tipo C y lector de tarjetas SD 4.0 o superior integrado</t>
  </si>
  <si>
    <t>Altavoz o parlante interno de 2W, Conector de 3,5 mm independiente o en combo.</t>
  </si>
  <si>
    <t>Normativa ambiental: ENERGY STAR 6.1, EPEAT GOLD Registered, TCO Edge Certified (opcional), CEL (opcional), WEEE, RoHS.</t>
  </si>
  <si>
    <t>Intel Xeon E3-1270 v6 (3.8 GHz Frecuencia base, a 4.2 GHz con tecnologia Turbo Boost, 8 MB SmartCache, 4 cores) o Equivalente.</t>
  </si>
  <si>
    <t xml:space="preserve">Memoria 32GB DDR4 o Superior. </t>
  </si>
  <si>
    <t>Tarjeta de gráficos de memoria total para graficos con 2GB de DDR5 dedicada. 2 Display Port, opcional HDMI (en caso de requerirse un adaptador).</t>
  </si>
  <si>
    <t>Opcional tarjeta de red inalámbrica Dual Band PCI o miniPCIe interna sin antenas externas, protocolo 802.11 b/g/n y soporte de Bluetooth 5.0, debe incluir tecnologia MIMO 2X2.</t>
  </si>
  <si>
    <t>Pantalla con mínimo 23" y con resolución mínimo de 1920 x 1080 píxeles (ajustable cumplimiento de ergonomía y de salud ocupacional + Cable DP/HDMI (Opcional Puerto HDMI)</t>
  </si>
  <si>
    <t xml:space="preserve">Altavoz o parlante internos de 2W con salida audio estéreo y entrada para micrófono, entrada para audífonos (Conector de 3,5 mm independiente o en combo) y/o diadema </t>
  </si>
  <si>
    <t>Puertos de entrada HDMI, DISPLAYPORT, puertos USB de 3.0</t>
  </si>
  <si>
    <t>Minimo Core i5 de 8 Generación</t>
  </si>
  <si>
    <t>Pantalla antirreflejo de alta definición 13.3" diagonal, resolucion 1920 X 1080 con un peso maximo de  1.56kg</t>
  </si>
  <si>
    <t>(3) Puertos USB 3.0, (1) Puerto USB 2.0, (1) HDMI 1.4, opcional VGA(en caso de requerirse un adaptador), combo audifonos/microfonos, conector de poder, lector de tarjetas multimedia, altavoces HD integrados.</t>
  </si>
  <si>
    <t>Batería de ion de litio (Li-Ion) de 3 celdas minimo.</t>
  </si>
  <si>
    <t>Mínimo Procesador Intel Core I7 octava Generación o Equivalente</t>
  </si>
  <si>
    <t>Batería ión litio de mínimo 4 Celdas</t>
  </si>
  <si>
    <t>Peso maximó de 2.4Kg</t>
  </si>
  <si>
    <t>Torre/SFF</t>
  </si>
  <si>
    <t>Dos (2) procesadores Intel Xeon Gold 5120 14Cores Minimo 2.2 ghz</t>
  </si>
  <si>
    <t>Memoria RAM 256 GB DDR4</t>
  </si>
  <si>
    <t>16 TB Distribuidos en Disco duros: 
Tres 900GB 10K SAS 12Gb Hot Swap 512n HDD 
Seis 2,0TB 7,2K SAS 12Gb Hot Swap 512n HDD
RAID 5 en ambos arreglos.</t>
  </si>
  <si>
    <t>Tarjeta de Red F.O con 2 puerto de F.O TEN GIGA con su respectivo Transceiver</t>
  </si>
  <si>
    <t>Software de virtualización Vmware</t>
  </si>
  <si>
    <t>Licencia Windows Server 2016 Standard</t>
  </si>
  <si>
    <t>Incluye licenciamiento Enterprise (AP, PEF, RFP, AW)</t>
  </si>
  <si>
    <t>Servidor Incluido Licenciamiento</t>
  </si>
  <si>
    <t>Una (1) bandeja alimentadora de papel 500 hojas (carta/oficio) y Una (1) bandeja (carta/oficio) adicional y opcional en caso de requerirla el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</si>
</sst>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\ * #,##0.00_);_(&quot;$&quot;\ * \(#,##0.00\);_(&quot;$&quot;\ * &quot;-&quot;??_);_(@_)"/>
    <numFmt numFmtId="164" formatCode="_-&quot;$&quot;\ * #,##0_-;\-&quot;$&quot;\ * #,##0_-;_-&quot;$&quot;\ * &quot;-&quot;_-;_-@_-"/>
    <numFmt numFmtId="165" formatCode="_-* #,##0_-;\-* #,##0_-;_-* &quot;-&quot;_-;_-@_-"/>
    <numFmt numFmtId="166" formatCode="_ [$$-240A]\ * #,##0.00_ ;_ [$$-240A]\ * \-#,##0.00_ ;_ [$$-240A]\ * &quot;-&quot;??_ ;_ @_ "/>
    <numFmt numFmtId="167" formatCode="_(&quot;$&quot;\ * #,##0_);_(&quot;$&quot;\ * \(#,##0\);_(&quot;$&quot;\ * &quot;-&quot;??_);_(@_)"/>
    <numFmt numFmtId="168" formatCode="[$$-240A]\ #,##0"/>
    <numFmt numFmtId="169" formatCode="_ [$$-240A]\ * #,##0_ ;_ [$$-240A]\ * \-#,##0_ ;_ [$$-240A]\ * &quot;-&quot;??_ ;_ @_ "/>
    <numFmt numFmtId="170" formatCode="&quot;$&quot;\ #,##0"/>
    <numFmt numFmtId="171" formatCode="_([$$-240A]\ * #,##0.00_);_([$$-240A]\ * \(#,##0.00\);_([$$-240A]\ * &quot;-&quot;??_);_(@_)"/>
    <numFmt numFmtId="172" formatCode="0.0000000000000%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b/>
      <sz val="10"/>
      <color indexed="9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u/>
      <sz val="10"/>
      <name val="Verdan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Verdana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Verdana"/>
      <family val="2"/>
    </font>
    <font>
      <sz val="10"/>
      <color theme="0"/>
      <name val="Calibri"/>
      <family val="2"/>
      <scheme val="minor"/>
    </font>
    <font>
      <b/>
      <sz val="8"/>
      <color theme="0"/>
      <name val="Verdana"/>
      <family val="2"/>
    </font>
    <font>
      <sz val="10"/>
      <color theme="0"/>
      <name val="Verdana"/>
      <family val="2"/>
    </font>
    <font>
      <b/>
      <sz val="11"/>
      <color theme="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rgb="FF808080"/>
      </right>
      <top/>
      <bottom style="medium">
        <color rgb="FF9BBB59"/>
      </bottom>
      <diagonal/>
    </border>
    <border>
      <left/>
      <right style="medium">
        <color rgb="FF808080"/>
      </right>
      <top/>
      <bottom style="medium">
        <color rgb="FF9BBB59"/>
      </bottom>
      <diagonal/>
    </border>
    <border>
      <left/>
      <right style="double">
        <color indexed="64"/>
      </right>
      <top/>
      <bottom style="medium">
        <color rgb="FF9BBB59"/>
      </bottom>
      <diagonal/>
    </border>
    <border>
      <left style="double">
        <color indexed="64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double">
        <color indexed="64"/>
      </right>
      <top/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166" fontId="0" fillId="0" borderId="0"/>
    <xf numFmtId="166" fontId="1" fillId="0" borderId="0"/>
    <xf numFmtId="166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1" fillId="0" borderId="0"/>
    <xf numFmtId="166" fontId="13" fillId="0" borderId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805">
    <xf numFmtId="166" fontId="0" fillId="0" borderId="0" xfId="0"/>
    <xf numFmtId="166" fontId="8" fillId="3" borderId="0" xfId="0" applyFont="1" applyFill="1" applyAlignment="1" applyProtection="1">
      <alignment horizontal="left" vertical="center" wrapText="1"/>
    </xf>
    <xf numFmtId="166" fontId="2" fillId="7" borderId="25" xfId="0" applyFont="1" applyFill="1" applyBorder="1" applyAlignment="1" applyProtection="1">
      <alignment horizontal="left" vertical="center" wrapText="1"/>
      <protection locked="0"/>
    </xf>
    <xf numFmtId="166" fontId="2" fillId="7" borderId="13" xfId="0" applyFont="1" applyFill="1" applyBorder="1" applyAlignment="1" applyProtection="1">
      <alignment horizontal="left" vertical="center" wrapText="1"/>
      <protection locked="0"/>
    </xf>
    <xf numFmtId="166" fontId="2" fillId="3" borderId="0" xfId="1" applyFont="1" applyFill="1" applyAlignment="1" applyProtection="1">
      <alignment horizontal="left" vertical="center" wrapText="1"/>
    </xf>
    <xf numFmtId="166" fontId="2" fillId="7" borderId="29" xfId="0" applyFont="1" applyFill="1" applyBorder="1" applyAlignment="1" applyProtection="1">
      <alignment horizontal="left" vertical="center" wrapText="1"/>
      <protection locked="0"/>
    </xf>
    <xf numFmtId="166" fontId="8" fillId="3" borderId="0" xfId="0" applyFont="1" applyFill="1" applyAlignment="1" applyProtection="1">
      <alignment horizontal="center" vertical="center" wrapText="1"/>
    </xf>
    <xf numFmtId="0" fontId="0" fillId="0" borderId="0" xfId="0" applyNumberFormat="1"/>
    <xf numFmtId="0" fontId="8" fillId="3" borderId="0" xfId="0" applyNumberFormat="1" applyFont="1" applyFill="1" applyAlignment="1" applyProtection="1">
      <alignment horizontal="center" vertical="center" wrapText="1"/>
    </xf>
    <xf numFmtId="0" fontId="0" fillId="3" borderId="0" xfId="0" applyNumberFormat="1" applyFill="1" applyBorder="1"/>
    <xf numFmtId="1" fontId="8" fillId="6" borderId="17" xfId="1" applyNumberFormat="1" applyFont="1" applyFill="1" applyBorder="1" applyAlignment="1" applyProtection="1">
      <alignment horizontal="center" vertical="center" wrapText="1"/>
    </xf>
    <xf numFmtId="1" fontId="8" fillId="6" borderId="33" xfId="1" applyNumberFormat="1" applyFont="1" applyFill="1" applyBorder="1" applyAlignment="1" applyProtection="1">
      <alignment horizontal="center" vertical="center" wrapText="1"/>
    </xf>
    <xf numFmtId="166" fontId="2" fillId="0" borderId="25" xfId="1" applyFont="1" applyFill="1" applyBorder="1" applyAlignment="1" applyProtection="1">
      <alignment horizontal="center" vertical="center" wrapText="1"/>
    </xf>
    <xf numFmtId="1" fontId="2" fillId="6" borderId="27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66" fontId="2" fillId="7" borderId="25" xfId="0" applyFont="1" applyFill="1" applyBorder="1" applyAlignment="1" applyProtection="1">
      <alignment vertical="center" wrapText="1"/>
      <protection locked="0"/>
    </xf>
    <xf numFmtId="166" fontId="2" fillId="7" borderId="65" xfId="0" applyFont="1" applyFill="1" applyBorder="1" applyAlignment="1" applyProtection="1">
      <alignment horizontal="left" vertical="center" wrapText="1"/>
      <protection locked="0"/>
    </xf>
    <xf numFmtId="166" fontId="4" fillId="5" borderId="52" xfId="0" applyFont="1" applyFill="1" applyBorder="1" applyAlignment="1" applyProtection="1">
      <alignment horizontal="left" vertical="center" wrapText="1"/>
    </xf>
    <xf numFmtId="0" fontId="4" fillId="5" borderId="48" xfId="0" applyNumberFormat="1" applyFont="1" applyFill="1" applyBorder="1" applyAlignment="1" applyProtection="1">
      <alignment horizontal="center" vertical="center" wrapText="1"/>
    </xf>
    <xf numFmtId="1" fontId="2" fillId="0" borderId="27" xfId="0" applyNumberFormat="1" applyFont="1" applyFill="1" applyBorder="1" applyAlignment="1" applyProtection="1">
      <alignment horizontal="center" vertical="center" wrapText="1"/>
    </xf>
    <xf numFmtId="166" fontId="8" fillId="0" borderId="0" xfId="0" applyFont="1" applyFill="1" applyAlignment="1" applyProtection="1">
      <alignment horizontal="left" vertical="center" wrapText="1"/>
    </xf>
    <xf numFmtId="166" fontId="2" fillId="7" borderId="20" xfId="0" applyFont="1" applyFill="1" applyBorder="1" applyAlignment="1" applyProtection="1">
      <alignment horizontal="left" vertical="center" wrapText="1"/>
      <protection locked="0"/>
    </xf>
    <xf numFmtId="0" fontId="4" fillId="5" borderId="53" xfId="0" applyNumberFormat="1" applyFont="1" applyFill="1" applyBorder="1" applyAlignment="1" applyProtection="1">
      <alignment horizontal="center" vertical="center" wrapText="1"/>
    </xf>
    <xf numFmtId="166" fontId="2" fillId="7" borderId="20" xfId="0" applyFont="1" applyFill="1" applyBorder="1" applyAlignment="1" applyProtection="1">
      <alignment vertical="center" wrapText="1"/>
      <protection locked="0"/>
    </xf>
    <xf numFmtId="166" fontId="2" fillId="7" borderId="29" xfId="0" applyFont="1" applyFill="1" applyBorder="1" applyAlignment="1" applyProtection="1">
      <alignment vertical="center" wrapText="1"/>
      <protection locked="0"/>
    </xf>
    <xf numFmtId="166" fontId="4" fillId="5" borderId="52" xfId="1" applyFont="1" applyFill="1" applyBorder="1" applyAlignment="1" applyProtection="1">
      <alignment horizontal="left" vertical="center" wrapText="1"/>
    </xf>
    <xf numFmtId="0" fontId="4" fillId="5" borderId="48" xfId="1" applyNumberFormat="1" applyFont="1" applyFill="1" applyBorder="1" applyAlignment="1" applyProtection="1">
      <alignment horizontal="center" vertical="center" wrapText="1"/>
    </xf>
    <xf numFmtId="166" fontId="8" fillId="3" borderId="25" xfId="0" applyFont="1" applyFill="1" applyBorder="1" applyAlignment="1" applyProtection="1">
      <alignment horizontal="left" vertical="center" wrapText="1"/>
    </xf>
    <xf numFmtId="166" fontId="4" fillId="5" borderId="67" xfId="0" applyFont="1" applyFill="1" applyBorder="1" applyAlignment="1" applyProtection="1">
      <alignment horizontal="left" vertical="center" wrapText="1"/>
    </xf>
    <xf numFmtId="1" fontId="2" fillId="6" borderId="17" xfId="0" applyNumberFormat="1" applyFont="1" applyFill="1" applyBorder="1" applyAlignment="1" applyProtection="1">
      <alignment horizontal="center" vertical="center" wrapText="1"/>
    </xf>
    <xf numFmtId="166" fontId="0" fillId="0" borderId="0" xfId="0"/>
    <xf numFmtId="166" fontId="17" fillId="6" borderId="0" xfId="0" applyFont="1" applyFill="1" applyProtection="1">
      <protection locked="0"/>
    </xf>
    <xf numFmtId="166" fontId="2" fillId="7" borderId="5" xfId="0" applyFont="1" applyFill="1" applyBorder="1" applyAlignment="1" applyProtection="1">
      <alignment horizontal="center" vertical="center" wrapText="1"/>
      <protection locked="0"/>
    </xf>
    <xf numFmtId="166" fontId="2" fillId="7" borderId="37" xfId="0" applyFont="1" applyFill="1" applyBorder="1" applyAlignment="1" applyProtection="1">
      <alignment horizontal="center" vertical="center" wrapText="1"/>
      <protection locked="0"/>
    </xf>
    <xf numFmtId="166" fontId="2" fillId="7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Border="1"/>
    <xf numFmtId="166" fontId="17" fillId="0" borderId="0" xfId="0" applyFont="1" applyFill="1" applyProtection="1">
      <protection locked="0"/>
    </xf>
    <xf numFmtId="166" fontId="20" fillId="0" borderId="0" xfId="0" applyFont="1" applyFill="1"/>
    <xf numFmtId="1" fontId="20" fillId="0" borderId="0" xfId="0" applyNumberFormat="1" applyFont="1" applyFill="1" applyAlignment="1">
      <alignment horizontal="center"/>
    </xf>
    <xf numFmtId="166" fontId="20" fillId="0" borderId="0" xfId="0" applyFont="1" applyFill="1" applyAlignment="1">
      <alignment horizontal="center"/>
    </xf>
    <xf numFmtId="166" fontId="20" fillId="0" borderId="0" xfId="0" applyFont="1" applyFill="1" applyAlignment="1">
      <alignment horizontal="left"/>
    </xf>
    <xf numFmtId="1" fontId="20" fillId="0" borderId="0" xfId="0" applyNumberFormat="1" applyFont="1" applyFill="1"/>
    <xf numFmtId="166" fontId="20" fillId="0" borderId="0" xfId="0" applyNumberFormat="1" applyFont="1" applyFill="1" applyAlignment="1">
      <alignment horizontal="center" vertical="center"/>
    </xf>
    <xf numFmtId="166" fontId="21" fillId="0" borderId="0" xfId="0" applyFont="1" applyFill="1"/>
    <xf numFmtId="166" fontId="22" fillId="0" borderId="0" xfId="0" applyFont="1" applyFill="1"/>
    <xf numFmtId="1" fontId="6" fillId="10" borderId="27" xfId="1" applyNumberFormat="1" applyFont="1" applyFill="1" applyBorder="1" applyAlignment="1" applyProtection="1">
      <alignment horizontal="center" vertical="center" wrapText="1"/>
    </xf>
    <xf numFmtId="1" fontId="6" fillId="10" borderId="25" xfId="1" applyNumberFormat="1" applyFont="1" applyFill="1" applyBorder="1" applyAlignment="1" applyProtection="1">
      <alignment horizontal="center" vertical="center" wrapText="1"/>
    </xf>
    <xf numFmtId="166" fontId="7" fillId="10" borderId="25" xfId="1" applyNumberFormat="1" applyFont="1" applyFill="1" applyBorder="1" applyAlignment="1" applyProtection="1">
      <alignment horizontal="center" vertical="center" wrapText="1"/>
    </xf>
    <xf numFmtId="1" fontId="2" fillId="0" borderId="26" xfId="0" applyNumberFormat="1" applyFont="1" applyBorder="1" applyAlignment="1" applyProtection="1">
      <alignment horizontal="center" vertical="center" wrapText="1"/>
    </xf>
    <xf numFmtId="1" fontId="4" fillId="5" borderId="68" xfId="0" applyNumberFormat="1" applyFont="1" applyFill="1" applyBorder="1" applyAlignment="1" applyProtection="1">
      <alignment horizontal="center" vertical="center" wrapText="1"/>
    </xf>
    <xf numFmtId="1" fontId="2" fillId="0" borderId="27" xfId="0" applyNumberFormat="1" applyFont="1" applyBorder="1" applyAlignment="1" applyProtection="1">
      <alignment horizontal="center" vertical="center" wrapText="1"/>
    </xf>
    <xf numFmtId="1" fontId="11" fillId="12" borderId="27" xfId="1" applyNumberFormat="1" applyFont="1" applyFill="1" applyBorder="1" applyAlignment="1" applyProtection="1">
      <alignment horizontal="center" vertical="center" wrapText="1"/>
    </xf>
    <xf numFmtId="1" fontId="11" fillId="12" borderId="25" xfId="1" applyNumberFormat="1" applyFont="1" applyFill="1" applyBorder="1" applyAlignment="1" applyProtection="1">
      <alignment horizontal="center" vertical="center" wrapText="1"/>
    </xf>
    <xf numFmtId="166" fontId="11" fillId="12" borderId="25" xfId="1" applyNumberFormat="1" applyFont="1" applyFill="1" applyBorder="1" applyAlignment="1" applyProtection="1">
      <alignment horizontal="center" vertical="center" wrapText="1"/>
    </xf>
    <xf numFmtId="1" fontId="11" fillId="12" borderId="17" xfId="1" applyNumberFormat="1" applyFont="1" applyFill="1" applyBorder="1" applyAlignment="1" applyProtection="1">
      <alignment horizontal="center" vertical="center" wrapText="1"/>
    </xf>
    <xf numFmtId="1" fontId="11" fillId="12" borderId="20" xfId="1" applyNumberFormat="1" applyFont="1" applyFill="1" applyBorder="1" applyAlignment="1" applyProtection="1">
      <alignment horizontal="center" vertical="center" wrapText="1"/>
    </xf>
    <xf numFmtId="166" fontId="11" fillId="12" borderId="20" xfId="1" applyNumberFormat="1" applyFont="1" applyFill="1" applyBorder="1" applyAlignment="1" applyProtection="1">
      <alignment horizontal="center" vertical="center" wrapText="1"/>
    </xf>
    <xf numFmtId="166" fontId="24" fillId="0" borderId="0" xfId="0" applyFont="1" applyFill="1"/>
    <xf numFmtId="166" fontId="6" fillId="10" borderId="25" xfId="1" applyNumberFormat="1" applyFont="1" applyFill="1" applyBorder="1" applyAlignment="1" applyProtection="1">
      <alignment horizontal="center" vertical="center" wrapText="1"/>
    </xf>
    <xf numFmtId="166" fontId="6" fillId="10" borderId="27" xfId="1" applyNumberFormat="1" applyFont="1" applyFill="1" applyBorder="1" applyAlignment="1" applyProtection="1">
      <alignment horizontal="center" vertical="center" wrapText="1"/>
    </xf>
    <xf numFmtId="1" fontId="6" fillId="10" borderId="27" xfId="0" applyNumberFormat="1" applyFont="1" applyFill="1" applyBorder="1" applyAlignment="1" applyProtection="1">
      <alignment horizontal="center" vertical="center" wrapText="1"/>
    </xf>
    <xf numFmtId="1" fontId="6" fillId="10" borderId="25" xfId="1" applyNumberFormat="1" applyFont="1" applyFill="1" applyBorder="1" applyAlignment="1" applyProtection="1">
      <alignment vertical="center" wrapText="1"/>
    </xf>
    <xf numFmtId="169" fontId="11" fillId="12" borderId="25" xfId="2" applyNumberFormat="1" applyFont="1" applyFill="1" applyBorder="1" applyAlignment="1" applyProtection="1">
      <alignment horizontal="center" vertical="center" wrapText="1"/>
    </xf>
    <xf numFmtId="169" fontId="6" fillId="10" borderId="25" xfId="2" applyNumberFormat="1" applyFont="1" applyFill="1" applyBorder="1" applyAlignment="1" applyProtection="1">
      <alignment horizontal="center" vertical="center" wrapText="1"/>
    </xf>
    <xf numFmtId="169" fontId="11" fillId="12" borderId="20" xfId="2" applyNumberFormat="1" applyFont="1" applyFill="1" applyBorder="1" applyAlignment="1" applyProtection="1">
      <alignment horizontal="center" vertical="center" wrapText="1"/>
    </xf>
    <xf numFmtId="166" fontId="23" fillId="12" borderId="52" xfId="0" applyFont="1" applyFill="1" applyBorder="1" applyAlignment="1" applyProtection="1">
      <alignment horizontal="left" vertical="center" wrapText="1"/>
    </xf>
    <xf numFmtId="166" fontId="19" fillId="12" borderId="52" xfId="0" applyFont="1" applyFill="1" applyBorder="1" applyAlignment="1" applyProtection="1">
      <alignment horizontal="left" vertical="center" wrapText="1"/>
    </xf>
    <xf numFmtId="0" fontId="19" fillId="12" borderId="48" xfId="0" applyNumberFormat="1" applyFont="1" applyFill="1" applyBorder="1" applyAlignment="1" applyProtection="1">
      <alignment horizontal="center" vertical="center" wrapText="1"/>
    </xf>
    <xf numFmtId="166" fontId="25" fillId="12" borderId="47" xfId="0" applyFont="1" applyFill="1" applyBorder="1" applyAlignment="1" applyProtection="1">
      <alignment horizontal="center" vertical="center" wrapText="1"/>
    </xf>
    <xf numFmtId="166" fontId="25" fillId="12" borderId="48" xfId="0" applyFont="1" applyFill="1" applyBorder="1" applyAlignment="1" applyProtection="1">
      <alignment horizontal="center" vertical="center" wrapText="1"/>
    </xf>
    <xf numFmtId="0" fontId="6" fillId="10" borderId="48" xfId="1" applyNumberFormat="1" applyFont="1" applyFill="1" applyBorder="1" applyAlignment="1" applyProtection="1">
      <alignment horizontal="center" vertical="center" wrapText="1"/>
    </xf>
    <xf numFmtId="166" fontId="2" fillId="7" borderId="63" xfId="0" applyFont="1" applyFill="1" applyBorder="1" applyAlignment="1" applyProtection="1">
      <alignment horizontal="left" vertical="center" wrapText="1"/>
      <protection locked="0"/>
    </xf>
    <xf numFmtId="0" fontId="11" fillId="12" borderId="48" xfId="1" applyNumberFormat="1" applyFont="1" applyFill="1" applyBorder="1" applyAlignment="1" applyProtection="1">
      <alignment horizontal="center" vertical="center" wrapText="1"/>
    </xf>
    <xf numFmtId="0" fontId="5" fillId="12" borderId="53" xfId="1" applyNumberFormat="1" applyFont="1" applyFill="1" applyBorder="1" applyAlignment="1" applyProtection="1">
      <alignment horizontal="center" vertical="center" wrapText="1"/>
    </xf>
    <xf numFmtId="0" fontId="6" fillId="10" borderId="53" xfId="0" applyNumberFormat="1" applyFont="1" applyFill="1" applyBorder="1" applyAlignment="1" applyProtection="1">
      <alignment horizontal="center" vertical="center" wrapText="1"/>
    </xf>
    <xf numFmtId="0" fontId="6" fillId="10" borderId="48" xfId="0" applyNumberFormat="1" applyFont="1" applyFill="1" applyBorder="1" applyAlignment="1" applyProtection="1">
      <alignment horizontal="center" vertical="center" wrapText="1"/>
    </xf>
    <xf numFmtId="0" fontId="6" fillId="10" borderId="52" xfId="0" applyNumberFormat="1" applyFont="1" applyFill="1" applyBorder="1" applyAlignment="1" applyProtection="1">
      <alignment horizontal="center" vertical="center" wrapText="1"/>
    </xf>
    <xf numFmtId="0" fontId="6" fillId="10" borderId="40" xfId="0" applyNumberFormat="1" applyFont="1" applyFill="1" applyBorder="1" applyAlignment="1" applyProtection="1">
      <alignment horizontal="center" vertical="center" wrapText="1"/>
    </xf>
    <xf numFmtId="0" fontId="6" fillId="13" borderId="68" xfId="0" applyNumberFormat="1" applyFont="1" applyFill="1" applyBorder="1" applyAlignment="1" applyProtection="1">
      <alignment horizontal="center" vertical="center" wrapText="1"/>
    </xf>
    <xf numFmtId="0" fontId="6" fillId="13" borderId="22" xfId="0" applyNumberFormat="1" applyFont="1" applyFill="1" applyBorder="1" applyAlignment="1" applyProtection="1">
      <alignment horizontal="center" vertical="center" wrapText="1"/>
    </xf>
    <xf numFmtId="0" fontId="6" fillId="13" borderId="48" xfId="0" applyNumberFormat="1" applyFont="1" applyFill="1" applyBorder="1" applyAlignment="1" applyProtection="1">
      <alignment horizontal="center" vertical="center" wrapText="1"/>
    </xf>
    <xf numFmtId="1" fontId="6" fillId="13" borderId="25" xfId="1" applyNumberFormat="1" applyFont="1" applyFill="1" applyBorder="1" applyAlignment="1" applyProtection="1">
      <alignment horizontal="center" vertical="center" wrapText="1"/>
    </xf>
    <xf numFmtId="169" fontId="6" fillId="13" borderId="25" xfId="2" applyNumberFormat="1" applyFont="1" applyFill="1" applyBorder="1" applyAlignment="1" applyProtection="1">
      <alignment horizontal="center" vertical="center" wrapText="1"/>
    </xf>
    <xf numFmtId="166" fontId="6" fillId="13" borderId="25" xfId="1" applyNumberFormat="1" applyFont="1" applyFill="1" applyBorder="1" applyAlignment="1" applyProtection="1">
      <alignment horizontal="center" vertical="center" wrapText="1"/>
    </xf>
    <xf numFmtId="1" fontId="6" fillId="13" borderId="33" xfId="0" applyNumberFormat="1" applyFont="1" applyFill="1" applyBorder="1" applyAlignment="1" applyProtection="1">
      <alignment horizontal="center" vertical="center" wrapText="1"/>
    </xf>
    <xf numFmtId="1" fontId="6" fillId="13" borderId="17" xfId="0" applyNumberFormat="1" applyFont="1" applyFill="1" applyBorder="1" applyAlignment="1" applyProtection="1">
      <alignment horizontal="center" vertical="center" wrapText="1"/>
    </xf>
    <xf numFmtId="1" fontId="6" fillId="13" borderId="27" xfId="0" applyNumberFormat="1" applyFont="1" applyFill="1" applyBorder="1" applyAlignment="1" applyProtection="1">
      <alignment horizontal="center" vertical="center" wrapText="1"/>
    </xf>
    <xf numFmtId="1" fontId="6" fillId="13" borderId="25" xfId="1" applyNumberFormat="1" applyFont="1" applyFill="1" applyBorder="1" applyAlignment="1" applyProtection="1">
      <alignment vertical="center" wrapText="1"/>
    </xf>
    <xf numFmtId="3" fontId="8" fillId="6" borderId="20" xfId="0" applyNumberFormat="1" applyFont="1" applyFill="1" applyBorder="1" applyAlignment="1" applyProtection="1">
      <alignment horizontal="center" vertical="center" wrapText="1"/>
    </xf>
    <xf numFmtId="3" fontId="8" fillId="6" borderId="29" xfId="0" applyNumberFormat="1" applyFont="1" applyFill="1" applyBorder="1" applyAlignment="1" applyProtection="1">
      <alignment horizontal="center" vertical="center" wrapText="1"/>
    </xf>
    <xf numFmtId="3" fontId="8" fillId="6" borderId="25" xfId="1" applyNumberFormat="1" applyFont="1" applyFill="1" applyBorder="1" applyAlignment="1" applyProtection="1">
      <alignment horizontal="center" vertical="center" wrapText="1"/>
    </xf>
    <xf numFmtId="170" fontId="8" fillId="6" borderId="26" xfId="0" applyNumberFormat="1" applyFont="1" applyFill="1" applyBorder="1" applyAlignment="1" applyProtection="1">
      <alignment horizontal="center" vertical="center" wrapText="1"/>
      <protection locked="0"/>
    </xf>
    <xf numFmtId="170" fontId="8" fillId="6" borderId="39" xfId="0" applyNumberFormat="1" applyFont="1" applyFill="1" applyBorder="1" applyAlignment="1" applyProtection="1">
      <alignment horizontal="center" vertical="center" wrapText="1"/>
    </xf>
    <xf numFmtId="1" fontId="2" fillId="0" borderId="25" xfId="1" applyNumberFormat="1" applyFont="1" applyFill="1" applyBorder="1" applyAlignment="1" applyProtection="1">
      <alignment horizontal="left" vertical="center" wrapText="1"/>
    </xf>
    <xf numFmtId="166" fontId="2" fillId="0" borderId="25" xfId="1" applyNumberFormat="1" applyFont="1" applyFill="1" applyBorder="1" applyAlignment="1" applyProtection="1">
      <alignment horizontal="center" vertical="center" wrapText="1"/>
    </xf>
    <xf numFmtId="169" fontId="2" fillId="0" borderId="25" xfId="2" applyNumberFormat="1" applyFont="1" applyFill="1" applyBorder="1" applyAlignment="1" applyProtection="1">
      <alignment horizontal="center" vertical="center" wrapText="1"/>
      <protection locked="0"/>
    </xf>
    <xf numFmtId="9" fontId="2" fillId="0" borderId="25" xfId="15" applyFont="1" applyFill="1" applyBorder="1" applyAlignment="1" applyProtection="1">
      <alignment horizontal="center" vertical="center" wrapText="1"/>
      <protection locked="0"/>
    </xf>
    <xf numFmtId="0" fontId="2" fillId="0" borderId="25" xfId="1" applyNumberFormat="1" applyFont="1" applyFill="1" applyBorder="1" applyAlignment="1" applyProtection="1">
      <alignment horizontal="left" vertical="center" wrapText="1"/>
    </xf>
    <xf numFmtId="166" fontId="2" fillId="0" borderId="27" xfId="1" applyFont="1" applyFill="1" applyBorder="1" applyAlignment="1" applyProtection="1">
      <alignment horizontal="center" vertical="center" wrapText="1"/>
    </xf>
    <xf numFmtId="166" fontId="2" fillId="0" borderId="25" xfId="0" applyFont="1" applyFill="1" applyBorder="1" applyAlignment="1" applyProtection="1">
      <alignment vertical="center" wrapText="1"/>
    </xf>
    <xf numFmtId="166" fontId="2" fillId="0" borderId="27" xfId="1" applyFont="1" applyFill="1" applyBorder="1" applyAlignment="1" applyProtection="1">
      <alignment horizontal="left" vertical="center" wrapText="1"/>
    </xf>
    <xf numFmtId="166" fontId="2" fillId="0" borderId="12" xfId="1" applyFont="1" applyFill="1" applyBorder="1" applyAlignment="1" applyProtection="1">
      <alignment horizontal="center" vertical="center" wrapText="1"/>
    </xf>
    <xf numFmtId="166" fontId="2" fillId="0" borderId="13" xfId="1" applyFont="1" applyFill="1" applyBorder="1" applyAlignment="1" applyProtection="1">
      <alignment horizontal="center" vertical="center" wrapText="1"/>
    </xf>
    <xf numFmtId="166" fontId="2" fillId="0" borderId="13" xfId="1" applyFont="1" applyFill="1" applyBorder="1" applyAlignment="1" applyProtection="1">
      <alignment horizontal="left" vertical="center" wrapText="1"/>
    </xf>
    <xf numFmtId="1" fontId="2" fillId="0" borderId="13" xfId="1" applyNumberFormat="1" applyFont="1" applyFill="1" applyBorder="1" applyAlignment="1" applyProtection="1">
      <alignment horizontal="center" vertical="center" wrapText="1"/>
    </xf>
    <xf numFmtId="169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9" fontId="2" fillId="0" borderId="29" xfId="15" applyFont="1" applyFill="1" applyBorder="1" applyAlignment="1" applyProtection="1">
      <alignment horizontal="center" vertical="center" wrapText="1"/>
      <protection locked="0"/>
    </xf>
    <xf numFmtId="1" fontId="26" fillId="12" borderId="25" xfId="1" applyNumberFormat="1" applyFont="1" applyFill="1" applyBorder="1" applyAlignment="1" applyProtection="1">
      <alignment horizontal="center" vertical="center" wrapText="1"/>
    </xf>
    <xf numFmtId="169" fontId="26" fillId="12" borderId="25" xfId="2" applyNumberFormat="1" applyFont="1" applyFill="1" applyBorder="1" applyAlignment="1" applyProtection="1">
      <alignment horizontal="center" vertical="center" wrapText="1"/>
      <protection locked="0"/>
    </xf>
    <xf numFmtId="1" fontId="9" fillId="3" borderId="17" xfId="1" applyNumberFormat="1" applyFont="1" applyFill="1" applyBorder="1" applyAlignment="1" applyProtection="1">
      <alignment horizontal="center" vertical="center" wrapText="1"/>
    </xf>
    <xf numFmtId="9" fontId="8" fillId="6" borderId="18" xfId="0" applyNumberFormat="1" applyFont="1" applyFill="1" applyBorder="1" applyAlignment="1" applyProtection="1">
      <alignment horizontal="center" vertical="center" wrapText="1"/>
      <protection locked="0"/>
    </xf>
    <xf numFmtId="167" fontId="0" fillId="0" borderId="0" xfId="3" applyNumberFormat="1" applyFont="1" applyBorder="1"/>
    <xf numFmtId="169" fontId="9" fillId="0" borderId="12" xfId="1" applyNumberFormat="1" applyFont="1" applyFill="1" applyBorder="1" applyAlignment="1" applyProtection="1">
      <alignment vertical="center" wrapText="1"/>
    </xf>
    <xf numFmtId="1" fontId="2" fillId="0" borderId="6" xfId="0" applyNumberFormat="1" applyFont="1" applyBorder="1" applyAlignment="1" applyProtection="1">
      <alignment horizontal="center" vertical="center" wrapText="1"/>
    </xf>
    <xf numFmtId="166" fontId="2" fillId="0" borderId="25" xfId="1" applyFont="1" applyFill="1" applyBorder="1" applyAlignment="1" applyProtection="1">
      <alignment vertical="center" wrapText="1"/>
    </xf>
    <xf numFmtId="166" fontId="2" fillId="0" borderId="26" xfId="0" applyFont="1" applyFill="1" applyBorder="1" applyAlignment="1" applyProtection="1">
      <alignment vertical="center" wrapText="1"/>
    </xf>
    <xf numFmtId="3" fontId="8" fillId="6" borderId="29" xfId="1" applyNumberFormat="1" applyFont="1" applyFill="1" applyBorder="1" applyAlignment="1" applyProtection="1">
      <alignment horizontal="center" vertical="center" wrapText="1"/>
    </xf>
    <xf numFmtId="170" fontId="8" fillId="6" borderId="31" xfId="0" applyNumberFormat="1" applyFont="1" applyFill="1" applyBorder="1" applyAlignment="1" applyProtection="1">
      <alignment horizontal="center" vertical="center" wrapText="1"/>
      <protection locked="0"/>
    </xf>
    <xf numFmtId="9" fontId="8" fillId="6" borderId="40" xfId="0" applyNumberFormat="1" applyFont="1" applyFill="1" applyBorder="1" applyAlignment="1" applyProtection="1">
      <alignment horizontal="center" vertical="center" wrapText="1"/>
      <protection locked="0"/>
    </xf>
    <xf numFmtId="1" fontId="5" fillId="12" borderId="47" xfId="1" applyNumberFormat="1" applyFont="1" applyFill="1" applyBorder="1" applyAlignment="1" applyProtection="1">
      <alignment horizontal="center" vertical="center" wrapText="1"/>
    </xf>
    <xf numFmtId="1" fontId="7" fillId="6" borderId="25" xfId="1" applyNumberFormat="1" applyFont="1" applyFill="1" applyBorder="1" applyAlignment="1" applyProtection="1">
      <alignment horizontal="center" vertical="center" wrapText="1"/>
    </xf>
    <xf numFmtId="1" fontId="11" fillId="12" borderId="46" xfId="1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Border="1" applyAlignment="1" applyProtection="1">
      <alignment horizontal="center" vertical="center" wrapText="1"/>
    </xf>
    <xf numFmtId="1" fontId="2" fillId="0" borderId="33" xfId="0" applyNumberFormat="1" applyFont="1" applyBorder="1" applyAlignment="1" applyProtection="1">
      <alignment horizontal="center" vertical="center" wrapText="1"/>
    </xf>
    <xf numFmtId="166" fontId="23" fillId="12" borderId="25" xfId="0" applyFont="1" applyFill="1" applyBorder="1" applyAlignment="1" applyProtection="1">
      <alignment horizontal="center" vertical="center" wrapText="1"/>
    </xf>
    <xf numFmtId="1" fontId="2" fillId="0" borderId="25" xfId="1" applyNumberFormat="1" applyFont="1" applyFill="1" applyBorder="1" applyAlignment="1" applyProtection="1">
      <alignment horizontal="center" vertical="center" wrapText="1"/>
    </xf>
    <xf numFmtId="0" fontId="2" fillId="0" borderId="25" xfId="1" applyNumberFormat="1" applyFont="1" applyFill="1" applyBorder="1" applyAlignment="1" applyProtection="1">
      <alignment horizontal="center" vertical="center" wrapText="1"/>
    </xf>
    <xf numFmtId="170" fontId="11" fillId="12" borderId="45" xfId="1" applyNumberFormat="1" applyFont="1" applyFill="1" applyBorder="1" applyAlignment="1" applyProtection="1">
      <alignment horizontal="center" vertical="center" wrapText="1"/>
    </xf>
    <xf numFmtId="166" fontId="3" fillId="6" borderId="50" xfId="0" applyFont="1" applyFill="1" applyBorder="1" applyAlignment="1" applyProtection="1"/>
    <xf numFmtId="166" fontId="3" fillId="6" borderId="0" xfId="0" applyFont="1" applyFill="1" applyBorder="1" applyAlignment="1" applyProtection="1"/>
    <xf numFmtId="1" fontId="2" fillId="15" borderId="27" xfId="1" applyNumberFormat="1" applyFont="1" applyFill="1" applyBorder="1" applyAlignment="1" applyProtection="1">
      <alignment horizontal="center" vertical="center" wrapText="1"/>
    </xf>
    <xf numFmtId="1" fontId="2" fillId="15" borderId="25" xfId="1" applyNumberFormat="1" applyFont="1" applyFill="1" applyBorder="1" applyAlignment="1" applyProtection="1">
      <alignment horizontal="center" vertical="center" wrapText="1"/>
    </xf>
    <xf numFmtId="1" fontId="2" fillId="15" borderId="25" xfId="1" applyNumberFormat="1" applyFont="1" applyFill="1" applyBorder="1" applyAlignment="1" applyProtection="1">
      <alignment horizontal="left" vertical="center" wrapText="1"/>
    </xf>
    <xf numFmtId="166" fontId="2" fillId="15" borderId="25" xfId="1" applyNumberFormat="1" applyFont="1" applyFill="1" applyBorder="1" applyAlignment="1" applyProtection="1">
      <alignment horizontal="center" vertical="center" wrapText="1"/>
    </xf>
    <xf numFmtId="169" fontId="2" fillId="15" borderId="25" xfId="2" applyNumberFormat="1" applyFont="1" applyFill="1" applyBorder="1" applyAlignment="1" applyProtection="1">
      <alignment horizontal="center" vertical="center" wrapText="1"/>
      <protection locked="0"/>
    </xf>
    <xf numFmtId="9" fontId="2" fillId="15" borderId="25" xfId="15" applyFont="1" applyFill="1" applyBorder="1" applyAlignment="1" applyProtection="1">
      <alignment horizontal="center" vertical="center" wrapText="1"/>
      <protection locked="0"/>
    </xf>
    <xf numFmtId="166" fontId="23" fillId="12" borderId="30" xfId="0" applyFont="1" applyFill="1" applyBorder="1" applyAlignment="1" applyProtection="1">
      <alignment horizontal="center" vertical="center" wrapText="1"/>
    </xf>
    <xf numFmtId="169" fontId="11" fillId="12" borderId="30" xfId="2" applyNumberFormat="1" applyFont="1" applyFill="1" applyBorder="1" applyAlignment="1" applyProtection="1">
      <alignment horizontal="center" vertical="center" wrapText="1"/>
    </xf>
    <xf numFmtId="169" fontId="6" fillId="10" borderId="30" xfId="2" applyNumberFormat="1" applyFont="1" applyFill="1" applyBorder="1" applyAlignment="1" applyProtection="1">
      <alignment horizontal="center" vertical="center" wrapText="1"/>
    </xf>
    <xf numFmtId="169" fontId="2" fillId="0" borderId="30" xfId="2" applyNumberFormat="1" applyFont="1" applyFill="1" applyBorder="1" applyAlignment="1" applyProtection="1">
      <alignment horizontal="center" vertical="center" wrapText="1"/>
    </xf>
    <xf numFmtId="169" fontId="2" fillId="15" borderId="30" xfId="2" applyNumberFormat="1" applyFont="1" applyFill="1" applyBorder="1" applyAlignment="1" applyProtection="1">
      <alignment horizontal="center" vertical="center" wrapText="1"/>
    </xf>
    <xf numFmtId="169" fontId="6" fillId="13" borderId="30" xfId="2" applyNumberFormat="1" applyFont="1" applyFill="1" applyBorder="1" applyAlignment="1" applyProtection="1">
      <alignment horizontal="center" vertical="center" wrapText="1"/>
    </xf>
    <xf numFmtId="169" fontId="9" fillId="0" borderId="75" xfId="1" applyNumberFormat="1" applyFont="1" applyFill="1" applyBorder="1" applyAlignment="1" applyProtection="1">
      <alignment vertical="center" wrapText="1"/>
    </xf>
    <xf numFmtId="166" fontId="25" fillId="12" borderId="35" xfId="1" applyNumberFormat="1" applyFont="1" applyFill="1" applyBorder="1" applyAlignment="1" applyProtection="1">
      <alignment horizontal="center" vertical="center" wrapText="1"/>
    </xf>
    <xf numFmtId="9" fontId="25" fillId="12" borderId="74" xfId="1" applyNumberFormat="1" applyFont="1" applyFill="1" applyBorder="1" applyAlignment="1" applyProtection="1">
      <alignment horizontal="center" vertical="center" wrapText="1"/>
    </xf>
    <xf numFmtId="166" fontId="25" fillId="12" borderId="74" xfId="1" applyNumberFormat="1" applyFont="1" applyFill="1" applyBorder="1" applyAlignment="1" applyProtection="1">
      <alignment horizontal="center" vertical="center" wrapText="1"/>
    </xf>
    <xf numFmtId="169" fontId="25" fillId="12" borderId="36" xfId="1" applyNumberFormat="1" applyFont="1" applyFill="1" applyBorder="1" applyAlignment="1" applyProtection="1">
      <alignment horizontal="center" vertical="center" wrapText="1"/>
    </xf>
    <xf numFmtId="166" fontId="26" fillId="12" borderId="52" xfId="1" applyNumberFormat="1" applyFont="1" applyFill="1" applyBorder="1" applyAlignment="1" applyProtection="1">
      <alignment horizontal="right" vertical="center" wrapText="1"/>
    </xf>
    <xf numFmtId="166" fontId="11" fillId="12" borderId="53" xfId="1" applyNumberFormat="1" applyFont="1" applyFill="1" applyBorder="1" applyAlignment="1" applyProtection="1">
      <alignment horizontal="right" vertical="center" wrapText="1"/>
    </xf>
    <xf numFmtId="9" fontId="11" fillId="12" borderId="53" xfId="1" applyNumberFormat="1" applyFont="1" applyFill="1" applyBorder="1" applyAlignment="1" applyProtection="1">
      <alignment horizontal="right" vertical="center" wrapText="1"/>
    </xf>
    <xf numFmtId="169" fontId="11" fillId="12" borderId="53" xfId="1" applyNumberFormat="1" applyFont="1" applyFill="1" applyBorder="1" applyAlignment="1" applyProtection="1">
      <alignment horizontal="center" vertical="center" wrapText="1"/>
    </xf>
    <xf numFmtId="1" fontId="8" fillId="3" borderId="0" xfId="0" applyNumberFormat="1" applyFont="1" applyFill="1" applyAlignment="1" applyProtection="1">
      <alignment horizontal="center" vertical="center" wrapText="1"/>
    </xf>
    <xf numFmtId="1" fontId="19" fillId="12" borderId="47" xfId="0" applyNumberFormat="1" applyFont="1" applyFill="1" applyBorder="1" applyAlignment="1" applyProtection="1">
      <alignment horizontal="center" vertical="center" wrapText="1"/>
    </xf>
    <xf numFmtId="1" fontId="11" fillId="12" borderId="47" xfId="1" applyNumberFormat="1" applyFont="1" applyFill="1" applyBorder="1" applyAlignment="1" applyProtection="1">
      <alignment horizontal="center" vertical="center" wrapText="1"/>
    </xf>
    <xf numFmtId="1" fontId="6" fillId="10" borderId="47" xfId="1" applyNumberFormat="1" applyFont="1" applyFill="1" applyBorder="1" applyAlignment="1" applyProtection="1">
      <alignment horizontal="center" vertical="center" wrapText="1"/>
    </xf>
    <xf numFmtId="1" fontId="4" fillId="5" borderId="47" xfId="0" applyNumberFormat="1" applyFont="1" applyFill="1" applyBorder="1" applyAlignment="1" applyProtection="1">
      <alignment horizontal="center" vertical="center" wrapText="1"/>
    </xf>
    <xf numFmtId="1" fontId="4" fillId="5" borderId="47" xfId="1" applyNumberFormat="1" applyFont="1" applyFill="1" applyBorder="1" applyAlignment="1" applyProtection="1">
      <alignment horizontal="center" vertical="center" wrapText="1"/>
    </xf>
    <xf numFmtId="1" fontId="6" fillId="10" borderId="47" xfId="0" applyNumberFormat="1" applyFont="1" applyFill="1" applyBorder="1" applyAlignment="1" applyProtection="1">
      <alignment horizontal="center" vertical="center" wrapText="1"/>
    </xf>
    <xf numFmtId="1" fontId="6" fillId="10" borderId="21" xfId="0" applyNumberFormat="1" applyFont="1" applyFill="1" applyBorder="1" applyAlignment="1" applyProtection="1">
      <alignment horizontal="center" vertical="center" wrapText="1"/>
    </xf>
    <xf numFmtId="1" fontId="6" fillId="13" borderId="66" xfId="0" applyNumberFormat="1" applyFont="1" applyFill="1" applyBorder="1" applyAlignment="1" applyProtection="1">
      <alignment horizontal="center" vertical="center" wrapText="1"/>
    </xf>
    <xf numFmtId="1" fontId="6" fillId="13" borderId="21" xfId="0" applyNumberFormat="1" applyFont="1" applyFill="1" applyBorder="1" applyAlignment="1" applyProtection="1">
      <alignment horizontal="center" vertical="center" wrapText="1"/>
    </xf>
    <xf numFmtId="1" fontId="4" fillId="5" borderId="66" xfId="0" applyNumberFormat="1" applyFont="1" applyFill="1" applyBorder="1" applyAlignment="1" applyProtection="1">
      <alignment horizontal="center" vertical="center" wrapText="1"/>
    </xf>
    <xf numFmtId="1" fontId="6" fillId="13" borderId="47" xfId="0" applyNumberFormat="1" applyFont="1" applyFill="1" applyBorder="1" applyAlignment="1" applyProtection="1">
      <alignment horizontal="center" vertical="center" wrapText="1"/>
    </xf>
    <xf numFmtId="167" fontId="6" fillId="9" borderId="30" xfId="3" applyNumberFormat="1" applyFont="1" applyFill="1" applyBorder="1" applyAlignment="1" applyProtection="1">
      <alignment horizontal="center" vertical="center" wrapText="1"/>
    </xf>
    <xf numFmtId="1" fontId="9" fillId="0" borderId="25" xfId="1" applyNumberFormat="1" applyFont="1" applyFill="1" applyBorder="1" applyAlignment="1" applyProtection="1">
      <alignment horizontal="center" vertical="center" wrapText="1"/>
    </xf>
    <xf numFmtId="1" fontId="9" fillId="0" borderId="30" xfId="1" applyNumberFormat="1" applyFont="1" applyFill="1" applyBorder="1" applyAlignment="1" applyProtection="1">
      <alignment horizontal="center" vertical="center" wrapText="1"/>
    </xf>
    <xf numFmtId="170" fontId="9" fillId="0" borderId="25" xfId="1" applyNumberFormat="1" applyFont="1" applyFill="1" applyBorder="1" applyAlignment="1" applyProtection="1">
      <alignment horizontal="center" vertical="center" wrapText="1"/>
    </xf>
    <xf numFmtId="170" fontId="9" fillId="0" borderId="30" xfId="1" applyNumberFormat="1" applyFont="1" applyFill="1" applyBorder="1" applyAlignment="1" applyProtection="1">
      <alignment horizontal="center" vertical="center" wrapText="1"/>
    </xf>
    <xf numFmtId="1" fontId="2" fillId="0" borderId="33" xfId="0" applyNumberFormat="1" applyFont="1" applyBorder="1" applyAlignment="1" applyProtection="1">
      <alignment horizontal="center" vertical="center" wrapText="1"/>
    </xf>
    <xf numFmtId="1" fontId="4" fillId="14" borderId="47" xfId="0" applyNumberFormat="1" applyFont="1" applyFill="1" applyBorder="1" applyAlignment="1" applyProtection="1">
      <alignment horizontal="center" vertical="center" wrapText="1"/>
    </xf>
    <xf numFmtId="166" fontId="4" fillId="14" borderId="52" xfId="0" applyFont="1" applyFill="1" applyBorder="1" applyAlignment="1" applyProtection="1">
      <alignment horizontal="left" vertical="center" wrapText="1"/>
    </xf>
    <xf numFmtId="0" fontId="4" fillId="14" borderId="48" xfId="0" applyNumberFormat="1" applyFont="1" applyFill="1" applyBorder="1" applyAlignment="1" applyProtection="1">
      <alignment horizontal="center" vertical="center" wrapText="1"/>
    </xf>
    <xf numFmtId="1" fontId="4" fillId="14" borderId="66" xfId="0" applyNumberFormat="1" applyFont="1" applyFill="1" applyBorder="1" applyAlignment="1" applyProtection="1">
      <alignment horizontal="center" vertical="center" wrapText="1"/>
    </xf>
    <xf numFmtId="166" fontId="4" fillId="14" borderId="67" xfId="0" applyFont="1" applyFill="1" applyBorder="1" applyAlignment="1" applyProtection="1">
      <alignment horizontal="left" vertical="center" wrapText="1"/>
    </xf>
    <xf numFmtId="0" fontId="4" fillId="14" borderId="68" xfId="0" applyNumberFormat="1" applyFont="1" applyFill="1" applyBorder="1" applyAlignment="1" applyProtection="1">
      <alignment horizontal="center" vertical="center" wrapText="1"/>
    </xf>
    <xf numFmtId="166" fontId="2" fillId="0" borderId="31" xfId="0" applyFont="1" applyFill="1" applyBorder="1" applyAlignment="1" applyProtection="1">
      <alignment vertical="center" wrapText="1"/>
    </xf>
    <xf numFmtId="1" fontId="2" fillId="0" borderId="31" xfId="0" applyNumberFormat="1" applyFont="1" applyBorder="1" applyAlignment="1" applyProtection="1">
      <alignment horizontal="center" vertical="center" wrapText="1"/>
    </xf>
    <xf numFmtId="0" fontId="5" fillId="12" borderId="48" xfId="1" applyNumberFormat="1" applyFont="1" applyFill="1" applyBorder="1" applyAlignment="1" applyProtection="1">
      <alignment horizontal="center" vertical="center" wrapText="1"/>
    </xf>
    <xf numFmtId="1" fontId="2" fillId="6" borderId="33" xfId="0" applyNumberFormat="1" applyFont="1" applyFill="1" applyBorder="1" applyAlignment="1" applyProtection="1">
      <alignment horizontal="center" vertical="center" wrapText="1"/>
    </xf>
    <xf numFmtId="169" fontId="23" fillId="12" borderId="25" xfId="2" applyNumberFormat="1" applyFont="1" applyFill="1" applyBorder="1" applyAlignment="1" applyProtection="1">
      <alignment horizontal="center" vertical="center" wrapText="1"/>
    </xf>
    <xf numFmtId="9" fontId="23" fillId="12" borderId="25" xfId="15" applyFont="1" applyFill="1" applyBorder="1" applyAlignment="1" applyProtection="1">
      <alignment horizontal="center" vertical="center" wrapText="1"/>
    </xf>
    <xf numFmtId="9" fontId="11" fillId="12" borderId="25" xfId="15" applyFont="1" applyFill="1" applyBorder="1" applyAlignment="1" applyProtection="1">
      <alignment horizontal="center" vertical="center" wrapText="1"/>
    </xf>
    <xf numFmtId="166" fontId="29" fillId="16" borderId="84" xfId="0" applyFont="1" applyFill="1" applyBorder="1" applyAlignment="1">
      <alignment vertical="center"/>
    </xf>
    <xf numFmtId="166" fontId="29" fillId="16" borderId="85" xfId="0" applyFont="1" applyFill="1" applyBorder="1" applyAlignment="1">
      <alignment horizontal="center" vertical="center"/>
    </xf>
    <xf numFmtId="166" fontId="29" fillId="16" borderId="86" xfId="0" applyFont="1" applyFill="1" applyBorder="1" applyAlignment="1">
      <alignment horizontal="center" vertical="center" wrapText="1"/>
    </xf>
    <xf numFmtId="166" fontId="29" fillId="0" borderId="87" xfId="0" applyFont="1" applyBorder="1" applyAlignment="1">
      <alignment vertical="center"/>
    </xf>
    <xf numFmtId="166" fontId="30" fillId="0" borderId="88" xfId="0" applyFont="1" applyBorder="1" applyAlignment="1">
      <alignment horizontal="center" vertical="center" wrapText="1"/>
    </xf>
    <xf numFmtId="166" fontId="30" fillId="0" borderId="89" xfId="0" applyFont="1" applyBorder="1" applyAlignment="1">
      <alignment horizontal="center" vertical="center"/>
    </xf>
    <xf numFmtId="166" fontId="29" fillId="0" borderId="84" xfId="0" applyFont="1" applyBorder="1" applyAlignment="1">
      <alignment vertical="center"/>
    </xf>
    <xf numFmtId="166" fontId="30" fillId="0" borderId="85" xfId="0" applyFont="1" applyBorder="1" applyAlignment="1">
      <alignment horizontal="center" vertical="center" wrapText="1"/>
    </xf>
    <xf numFmtId="166" fontId="30" fillId="0" borderId="86" xfId="0" applyFont="1" applyBorder="1" applyAlignment="1">
      <alignment horizontal="center" vertical="center"/>
    </xf>
    <xf numFmtId="166" fontId="3" fillId="0" borderId="0" xfId="0" applyFont="1" applyFill="1" applyBorder="1" applyAlignment="1" applyProtection="1">
      <alignment horizontal="center"/>
    </xf>
    <xf numFmtId="166" fontId="2" fillId="0" borderId="25" xfId="1" applyFont="1" applyFill="1" applyBorder="1" applyAlignment="1" applyProtection="1">
      <alignment horizontal="left" vertical="center" wrapText="1"/>
    </xf>
    <xf numFmtId="1" fontId="2" fillId="0" borderId="27" xfId="1" applyNumberFormat="1" applyFont="1" applyFill="1" applyBorder="1" applyAlignment="1" applyProtection="1">
      <alignment horizontal="center" vertical="center" wrapText="1"/>
    </xf>
    <xf numFmtId="0" fontId="2" fillId="0" borderId="27" xfId="1" applyNumberFormat="1" applyFont="1" applyFill="1" applyBorder="1" applyAlignment="1" applyProtection="1">
      <alignment horizontal="center" vertical="center" wrapText="1"/>
    </xf>
    <xf numFmtId="166" fontId="23" fillId="12" borderId="25" xfId="0" applyFont="1" applyFill="1" applyBorder="1" applyAlignment="1" applyProtection="1">
      <alignment horizontal="center" vertical="center" wrapText="1"/>
    </xf>
    <xf numFmtId="166" fontId="23" fillId="12" borderId="30" xfId="0" applyFont="1" applyFill="1" applyBorder="1" applyAlignment="1" applyProtection="1">
      <alignment horizontal="center" vertical="center" wrapText="1"/>
    </xf>
    <xf numFmtId="166" fontId="11" fillId="12" borderId="70" xfId="1" applyFont="1" applyFill="1" applyBorder="1" applyAlignment="1" applyProtection="1">
      <alignment horizontal="right" vertical="center" wrapText="1"/>
    </xf>
    <xf numFmtId="170" fontId="11" fillId="12" borderId="13" xfId="1" applyNumberFormat="1" applyFont="1" applyFill="1" applyBorder="1" applyAlignment="1" applyProtection="1">
      <alignment horizontal="center" vertical="center" wrapText="1"/>
    </xf>
    <xf numFmtId="1" fontId="11" fillId="12" borderId="7" xfId="1" applyNumberFormat="1" applyFont="1" applyFill="1" applyBorder="1" applyAlignment="1" applyProtection="1">
      <alignment horizontal="center" vertical="center" wrapText="1"/>
    </xf>
    <xf numFmtId="166" fontId="3" fillId="4" borderId="0" xfId="0" applyFont="1" applyFill="1" applyBorder="1" applyAlignment="1" applyProtection="1">
      <alignment horizontal="center" vertical="center" wrapText="1"/>
    </xf>
    <xf numFmtId="166" fontId="23" fillId="12" borderId="0" xfId="0" applyFont="1" applyFill="1" applyBorder="1" applyAlignment="1" applyProtection="1">
      <alignment horizontal="center" vertical="center" wrapText="1"/>
    </xf>
    <xf numFmtId="169" fontId="6" fillId="10" borderId="0" xfId="2" applyNumberFormat="1" applyFont="1" applyFill="1" applyBorder="1" applyAlignment="1" applyProtection="1">
      <alignment horizontal="center" vertical="center" wrapText="1"/>
    </xf>
    <xf numFmtId="169" fontId="2" fillId="0" borderId="0" xfId="2" applyNumberFormat="1" applyFont="1" applyFill="1" applyBorder="1" applyAlignment="1" applyProtection="1">
      <alignment horizontal="center" vertical="center" wrapText="1"/>
    </xf>
    <xf numFmtId="169" fontId="2" fillId="15" borderId="0" xfId="2" applyNumberFormat="1" applyFont="1" applyFill="1" applyBorder="1" applyAlignment="1" applyProtection="1">
      <alignment horizontal="center" vertical="center" wrapText="1"/>
    </xf>
    <xf numFmtId="169" fontId="6" fillId="13" borderId="0" xfId="2" applyNumberFormat="1" applyFont="1" applyFill="1" applyBorder="1" applyAlignment="1" applyProtection="1">
      <alignment horizontal="center" vertical="center" wrapText="1"/>
    </xf>
    <xf numFmtId="169" fontId="9" fillId="0" borderId="0" xfId="1" applyNumberFormat="1" applyFont="1" applyFill="1" applyBorder="1" applyAlignment="1" applyProtection="1">
      <alignment vertical="center" wrapText="1"/>
    </xf>
    <xf numFmtId="165" fontId="11" fillId="12" borderId="0" xfId="18" applyFont="1" applyFill="1" applyBorder="1" applyAlignment="1" applyProtection="1">
      <alignment horizontal="center" vertical="center" wrapText="1"/>
    </xf>
    <xf numFmtId="169" fontId="11" fillId="12" borderId="39" xfId="2" applyNumberFormat="1" applyFont="1" applyFill="1" applyBorder="1" applyAlignment="1" applyProtection="1">
      <alignment horizontal="center" vertical="center" wrapText="1"/>
    </xf>
    <xf numFmtId="0" fontId="25" fillId="12" borderId="47" xfId="1" applyNumberFormat="1" applyFont="1" applyFill="1" applyBorder="1" applyAlignment="1" applyProtection="1">
      <alignment horizontal="center" vertical="center" wrapText="1"/>
    </xf>
    <xf numFmtId="167" fontId="25" fillId="12" borderId="48" xfId="3" applyNumberFormat="1" applyFont="1" applyFill="1" applyBorder="1" applyAlignment="1" applyProtection="1">
      <alignment horizontal="center" vertical="center" wrapText="1"/>
    </xf>
    <xf numFmtId="0" fontId="25" fillId="12" borderId="90" xfId="1" applyNumberFormat="1" applyFont="1" applyFill="1" applyBorder="1" applyAlignment="1" applyProtection="1">
      <alignment horizontal="center" vertical="center" wrapText="1"/>
    </xf>
    <xf numFmtId="167" fontId="25" fillId="12" borderId="90" xfId="3" applyNumberFormat="1" applyFont="1" applyFill="1" applyBorder="1" applyAlignment="1" applyProtection="1">
      <alignment horizontal="center" vertical="center" wrapText="1"/>
    </xf>
    <xf numFmtId="169" fontId="11" fillId="12" borderId="91" xfId="2" applyNumberFormat="1" applyFont="1" applyFill="1" applyBorder="1" applyAlignment="1" applyProtection="1">
      <alignment horizontal="center" vertical="center" wrapText="1"/>
    </xf>
    <xf numFmtId="169" fontId="11" fillId="12" borderId="92" xfId="2" applyNumberFormat="1" applyFont="1" applyFill="1" applyBorder="1" applyAlignment="1" applyProtection="1">
      <alignment horizontal="center" vertical="center" wrapText="1"/>
    </xf>
    <xf numFmtId="167" fontId="6" fillId="9" borderId="92" xfId="3" applyNumberFormat="1" applyFont="1" applyFill="1" applyBorder="1" applyAlignment="1" applyProtection="1">
      <alignment horizontal="center" vertical="center" wrapText="1"/>
    </xf>
    <xf numFmtId="0" fontId="9" fillId="11" borderId="91" xfId="1" applyNumberFormat="1" applyFont="1" applyFill="1" applyBorder="1" applyAlignment="1" applyProtection="1">
      <alignment horizontal="center" vertical="center" wrapText="1"/>
    </xf>
    <xf numFmtId="0" fontId="9" fillId="11" borderId="92" xfId="1" applyNumberFormat="1" applyFont="1" applyFill="1" applyBorder="1" applyAlignment="1" applyProtection="1">
      <alignment horizontal="center" vertical="center" wrapText="1"/>
    </xf>
    <xf numFmtId="0" fontId="6" fillId="11" borderId="92" xfId="1" applyNumberFormat="1" applyFont="1" applyFill="1" applyBorder="1" applyAlignment="1" applyProtection="1">
      <alignment horizontal="center" vertical="center" wrapText="1"/>
    </xf>
    <xf numFmtId="1" fontId="6" fillId="11" borderId="92" xfId="1" applyNumberFormat="1" applyFont="1" applyFill="1" applyBorder="1" applyAlignment="1" applyProtection="1">
      <alignment horizontal="center" vertical="center" wrapText="1"/>
    </xf>
    <xf numFmtId="1" fontId="9" fillId="3" borderId="21" xfId="1" applyNumberFormat="1" applyFont="1" applyFill="1" applyBorder="1" applyAlignment="1" applyProtection="1">
      <alignment horizontal="center" vertical="center" wrapText="1"/>
    </xf>
    <xf numFmtId="167" fontId="6" fillId="9" borderId="73" xfId="3" applyNumberFormat="1" applyFont="1" applyFill="1" applyBorder="1" applyAlignment="1" applyProtection="1">
      <alignment horizontal="center" vertical="center" wrapText="1"/>
    </xf>
    <xf numFmtId="167" fontId="6" fillId="9" borderId="28" xfId="3" applyNumberFormat="1" applyFont="1" applyFill="1" applyBorder="1" applyAlignment="1" applyProtection="1">
      <alignment horizontal="center" vertical="center" wrapText="1"/>
    </xf>
    <xf numFmtId="0" fontId="6" fillId="12" borderId="47" xfId="1" applyNumberFormat="1" applyFont="1" applyFill="1" applyBorder="1" applyAlignment="1" applyProtection="1">
      <alignment horizontal="left" vertical="center" wrapText="1"/>
    </xf>
    <xf numFmtId="169" fontId="11" fillId="12" borderId="52" xfId="1" applyNumberFormat="1" applyFont="1" applyFill="1" applyBorder="1" applyAlignment="1" applyProtection="1">
      <alignment horizontal="right" vertical="center" wrapText="1"/>
    </xf>
    <xf numFmtId="167" fontId="11" fillId="12" borderId="48" xfId="3" applyNumberFormat="1" applyFont="1" applyFill="1" applyBorder="1" applyAlignment="1" applyProtection="1">
      <alignment horizontal="right" vertical="center" wrapText="1"/>
    </xf>
    <xf numFmtId="171" fontId="23" fillId="12" borderId="30" xfId="2" applyNumberFormat="1" applyFont="1" applyFill="1" applyBorder="1" applyAlignment="1" applyProtection="1">
      <alignment horizontal="center" vertical="center" wrapText="1"/>
    </xf>
    <xf numFmtId="10" fontId="11" fillId="12" borderId="39" xfId="15" applyNumberFormat="1" applyFont="1" applyFill="1" applyBorder="1" applyAlignment="1" applyProtection="1">
      <alignment horizontal="center" vertical="center" wrapText="1"/>
    </xf>
    <xf numFmtId="10" fontId="11" fillId="12" borderId="30" xfId="15" applyNumberFormat="1" applyFont="1" applyFill="1" applyBorder="1" applyAlignment="1" applyProtection="1">
      <alignment horizontal="center" vertical="center" wrapText="1"/>
    </xf>
    <xf numFmtId="10" fontId="6" fillId="9" borderId="30" xfId="15" applyNumberFormat="1" applyFont="1" applyFill="1" applyBorder="1" applyAlignment="1" applyProtection="1">
      <alignment horizontal="center" vertical="center" wrapText="1"/>
    </xf>
    <xf numFmtId="10" fontId="6" fillId="9" borderId="28" xfId="15" applyNumberFormat="1" applyFont="1" applyFill="1" applyBorder="1" applyAlignment="1" applyProtection="1">
      <alignment horizontal="center" vertical="center" wrapText="1"/>
    </xf>
    <xf numFmtId="9" fontId="11" fillId="12" borderId="48" xfId="15" applyFont="1" applyFill="1" applyBorder="1" applyAlignment="1" applyProtection="1">
      <alignment horizontal="center" vertical="center" wrapText="1"/>
    </xf>
    <xf numFmtId="166" fontId="12" fillId="6" borderId="0" xfId="0" applyNumberFormat="1" applyFont="1" applyFill="1" applyBorder="1" applyAlignment="1" applyProtection="1">
      <alignment vertical="center" wrapText="1"/>
    </xf>
    <xf numFmtId="166" fontId="0" fillId="6" borderId="0" xfId="0" applyFill="1" applyProtection="1"/>
    <xf numFmtId="10" fontId="31" fillId="6" borderId="0" xfId="0" applyNumberFormat="1" applyFont="1" applyFill="1" applyBorder="1" applyProtection="1"/>
    <xf numFmtId="164" fontId="31" fillId="6" borderId="0" xfId="19" applyFont="1" applyFill="1" applyProtection="1"/>
    <xf numFmtId="166" fontId="31" fillId="6" borderId="0" xfId="0" applyFont="1" applyFill="1" applyProtection="1"/>
    <xf numFmtId="0" fontId="0" fillId="3" borderId="37" xfId="0" applyNumberFormat="1" applyFill="1" applyBorder="1" applyProtection="1"/>
    <xf numFmtId="166" fontId="0" fillId="3" borderId="0" xfId="0" applyNumberFormat="1" applyFill="1" applyBorder="1" applyProtection="1"/>
    <xf numFmtId="0" fontId="0" fillId="3" borderId="0" xfId="0" applyNumberFormat="1" applyFill="1" applyBorder="1" applyProtection="1"/>
    <xf numFmtId="167" fontId="0" fillId="3" borderId="0" xfId="3" applyNumberFormat="1" applyFont="1" applyFill="1" applyBorder="1" applyProtection="1"/>
    <xf numFmtId="0" fontId="0" fillId="6" borderId="0" xfId="0" applyNumberFormat="1" applyFill="1" applyBorder="1" applyProtection="1"/>
    <xf numFmtId="0" fontId="0" fillId="6" borderId="0" xfId="0" applyNumberFormat="1" applyFill="1" applyProtection="1"/>
    <xf numFmtId="167" fontId="0" fillId="6" borderId="0" xfId="3" applyNumberFormat="1" applyFont="1" applyFill="1" applyBorder="1" applyProtection="1"/>
    <xf numFmtId="166" fontId="32" fillId="12" borderId="90" xfId="0" applyFont="1" applyFill="1" applyBorder="1" applyProtection="1"/>
    <xf numFmtId="166" fontId="32" fillId="6" borderId="0" xfId="0" applyFont="1" applyFill="1" applyProtection="1"/>
    <xf numFmtId="0" fontId="16" fillId="6" borderId="0" xfId="0" applyNumberFormat="1" applyFont="1" applyFill="1" applyBorder="1" applyProtection="1"/>
    <xf numFmtId="167" fontId="16" fillId="6" borderId="0" xfId="3" applyNumberFormat="1" applyFont="1" applyFill="1" applyBorder="1" applyProtection="1"/>
    <xf numFmtId="166" fontId="17" fillId="0" borderId="0" xfId="0" applyFont="1" applyFill="1" applyProtection="1"/>
    <xf numFmtId="166" fontId="21" fillId="0" borderId="0" xfId="0" applyFont="1" applyFill="1" applyProtection="1"/>
    <xf numFmtId="166" fontId="22" fillId="0" borderId="0" xfId="0" applyFont="1" applyFill="1" applyProtection="1"/>
    <xf numFmtId="166" fontId="20" fillId="0" borderId="0" xfId="0" applyFont="1" applyFill="1" applyProtection="1"/>
    <xf numFmtId="1" fontId="20" fillId="0" borderId="0" xfId="0" applyNumberFormat="1" applyFont="1" applyFill="1" applyAlignment="1" applyProtection="1">
      <alignment horizontal="center"/>
    </xf>
    <xf numFmtId="166" fontId="20" fillId="0" borderId="0" xfId="0" applyFont="1" applyFill="1" applyAlignment="1" applyProtection="1"/>
    <xf numFmtId="166" fontId="20" fillId="0" borderId="0" xfId="0" applyFont="1" applyFill="1" applyAlignment="1" applyProtection="1">
      <alignment horizontal="left"/>
    </xf>
    <xf numFmtId="1" fontId="20" fillId="0" borderId="0" xfId="0" applyNumberFormat="1" applyFont="1" applyFill="1" applyProtection="1"/>
    <xf numFmtId="9" fontId="20" fillId="0" borderId="0" xfId="15" applyFont="1" applyFill="1" applyProtection="1"/>
    <xf numFmtId="169" fontId="6" fillId="10" borderId="25" xfId="2" applyNumberFormat="1" applyFont="1" applyFill="1" applyBorder="1" applyAlignment="1" applyProtection="1">
      <alignment horizontal="center" vertical="center" wrapText="1"/>
      <protection locked="0"/>
    </xf>
    <xf numFmtId="9" fontId="6" fillId="10" borderId="25" xfId="15" applyFont="1" applyFill="1" applyBorder="1" applyAlignment="1" applyProtection="1">
      <alignment horizontal="center" vertical="center" wrapText="1"/>
      <protection locked="0"/>
    </xf>
    <xf numFmtId="166" fontId="17" fillId="6" borderId="0" xfId="0" applyFont="1" applyFill="1" applyProtection="1"/>
    <xf numFmtId="166" fontId="0" fillId="0" borderId="0" xfId="0" applyProtection="1"/>
    <xf numFmtId="168" fontId="8" fillId="6" borderId="18" xfId="0" applyNumberFormat="1" applyFont="1" applyFill="1" applyBorder="1" applyAlignment="1" applyProtection="1">
      <alignment horizontal="center" vertical="center" wrapText="1"/>
    </xf>
    <xf numFmtId="166" fontId="9" fillId="2" borderId="6" xfId="0" applyFont="1" applyFill="1" applyBorder="1" applyAlignment="1" applyProtection="1">
      <alignment vertical="center" wrapText="1"/>
    </xf>
    <xf numFmtId="166" fontId="9" fillId="2" borderId="27" xfId="0" applyFont="1" applyFill="1" applyBorder="1" applyAlignment="1" applyProtection="1">
      <alignment vertical="center" wrapText="1"/>
    </xf>
    <xf numFmtId="166" fontId="9" fillId="2" borderId="12" xfId="0" applyFont="1" applyFill="1" applyBorder="1" applyAlignment="1" applyProtection="1">
      <alignment vertical="center" wrapText="1"/>
    </xf>
    <xf numFmtId="1" fontId="0" fillId="0" borderId="0" xfId="0" applyNumberFormat="1" applyProtection="1"/>
    <xf numFmtId="9" fontId="0" fillId="0" borderId="0" xfId="0" applyNumberFormat="1" applyProtection="1"/>
    <xf numFmtId="169" fontId="0" fillId="0" borderId="0" xfId="0" applyNumberFormat="1" applyProtection="1"/>
    <xf numFmtId="169" fontId="2" fillId="0" borderId="25" xfId="2" applyNumberFormat="1" applyFont="1" applyFill="1" applyBorder="1" applyAlignment="1" applyProtection="1">
      <alignment horizontal="center" vertical="center" wrapText="1"/>
    </xf>
    <xf numFmtId="169" fontId="2" fillId="15" borderId="25" xfId="2" applyNumberFormat="1" applyFont="1" applyFill="1" applyBorder="1" applyAlignment="1" applyProtection="1">
      <alignment horizontal="center" vertical="center" wrapText="1"/>
    </xf>
    <xf numFmtId="169" fontId="26" fillId="12" borderId="25" xfId="2" applyNumberFormat="1" applyFont="1" applyFill="1" applyBorder="1" applyAlignment="1" applyProtection="1">
      <alignment horizontal="center" vertical="center" wrapText="1"/>
    </xf>
    <xf numFmtId="1" fontId="11" fillId="12" borderId="37" xfId="0" applyNumberFormat="1" applyFont="1" applyFill="1" applyBorder="1" applyAlignment="1" applyProtection="1">
      <alignment horizontal="center"/>
    </xf>
    <xf numFmtId="166" fontId="24" fillId="12" borderId="25" xfId="0" applyFont="1" applyFill="1" applyBorder="1" applyAlignment="1" applyProtection="1"/>
    <xf numFmtId="1" fontId="2" fillId="0" borderId="26" xfId="1" applyNumberFormat="1" applyFont="1" applyFill="1" applyBorder="1" applyAlignment="1" applyProtection="1">
      <alignment horizontal="center" vertical="center" wrapText="1"/>
    </xf>
    <xf numFmtId="1" fontId="6" fillId="10" borderId="26" xfId="1" applyNumberFormat="1" applyFont="1" applyFill="1" applyBorder="1" applyAlignment="1" applyProtection="1">
      <alignment horizontal="center" vertical="center" wrapText="1"/>
    </xf>
    <xf numFmtId="169" fontId="2" fillId="0" borderId="32" xfId="2" applyNumberFormat="1" applyFont="1" applyFill="1" applyBorder="1" applyAlignment="1" applyProtection="1">
      <alignment horizontal="center" vertical="center" wrapText="1"/>
      <protection locked="0"/>
    </xf>
    <xf numFmtId="169" fontId="6" fillId="10" borderId="32" xfId="2" applyNumberFormat="1" applyFont="1" applyFill="1" applyBorder="1" applyAlignment="1" applyProtection="1">
      <alignment horizontal="center" vertical="center" wrapText="1"/>
    </xf>
    <xf numFmtId="166" fontId="2" fillId="0" borderId="29" xfId="1" applyNumberFormat="1" applyFont="1" applyFill="1" applyBorder="1" applyAlignment="1" applyProtection="1">
      <alignment horizontal="center" vertical="center" wrapText="1"/>
    </xf>
    <xf numFmtId="1" fontId="2" fillId="15" borderId="26" xfId="1" applyNumberFormat="1" applyFont="1" applyFill="1" applyBorder="1" applyAlignment="1" applyProtection="1">
      <alignment horizontal="center" vertical="center" wrapText="1"/>
    </xf>
    <xf numFmtId="0" fontId="2" fillId="0" borderId="26" xfId="1" applyNumberFormat="1" applyFont="1" applyFill="1" applyBorder="1" applyAlignment="1" applyProtection="1">
      <alignment horizontal="center" vertical="center" wrapText="1"/>
    </xf>
    <xf numFmtId="169" fontId="2" fillId="15" borderId="32" xfId="2" applyNumberFormat="1" applyFont="1" applyFill="1" applyBorder="1" applyAlignment="1" applyProtection="1">
      <alignment horizontal="center" vertical="center" wrapText="1"/>
      <protection locked="0"/>
    </xf>
    <xf numFmtId="166" fontId="2" fillId="15" borderId="29" xfId="1" applyNumberFormat="1" applyFont="1" applyFill="1" applyBorder="1" applyAlignment="1" applyProtection="1">
      <alignment horizontal="center" vertical="center" wrapText="1"/>
    </xf>
    <xf numFmtId="166" fontId="6" fillId="8" borderId="29" xfId="1" applyNumberFormat="1" applyFont="1" applyFill="1" applyBorder="1" applyAlignment="1" applyProtection="1">
      <alignment horizontal="center" vertical="center" wrapText="1"/>
    </xf>
    <xf numFmtId="166" fontId="2" fillId="8" borderId="63" xfId="1" applyNumberFormat="1" applyFont="1" applyFill="1" applyBorder="1" applyAlignment="1" applyProtection="1">
      <alignment horizontal="center" vertical="center" wrapText="1"/>
    </xf>
    <xf numFmtId="166" fontId="6" fillId="8" borderId="63" xfId="1" applyNumberFormat="1" applyFont="1" applyFill="1" applyBorder="1" applyAlignment="1" applyProtection="1">
      <alignment horizontal="center" vertical="center" wrapText="1"/>
    </xf>
    <xf numFmtId="166" fontId="2" fillId="8" borderId="20" xfId="1" applyNumberFormat="1" applyFont="1" applyFill="1" applyBorder="1" applyAlignment="1" applyProtection="1">
      <alignment horizontal="center" vertical="center" wrapText="1"/>
    </xf>
    <xf numFmtId="166" fontId="20" fillId="8" borderId="25" xfId="0" applyFont="1" applyFill="1" applyBorder="1" applyAlignment="1" applyProtection="1">
      <alignment horizontal="center"/>
    </xf>
    <xf numFmtId="166" fontId="20" fillId="8" borderId="13" xfId="0" applyFont="1" applyFill="1" applyBorder="1" applyAlignment="1" applyProtection="1">
      <alignment horizontal="center"/>
    </xf>
    <xf numFmtId="166" fontId="8" fillId="8" borderId="44" xfId="1" applyNumberFormat="1" applyFont="1" applyFill="1" applyBorder="1" applyAlignment="1" applyProtection="1">
      <alignment horizontal="center" vertical="center" wrapText="1"/>
    </xf>
    <xf numFmtId="166" fontId="2" fillId="10" borderId="25" xfId="1" applyNumberFormat="1" applyFont="1" applyFill="1" applyBorder="1" applyAlignment="1" applyProtection="1">
      <alignment vertical="center" wrapText="1"/>
      <protection locked="0"/>
    </xf>
    <xf numFmtId="166" fontId="8" fillId="3" borderId="0" xfId="0" applyFont="1" applyFill="1" applyAlignment="1" applyProtection="1">
      <alignment horizontal="center" vertical="center" wrapText="1"/>
      <protection locked="0"/>
    </xf>
    <xf numFmtId="166" fontId="20" fillId="0" borderId="0" xfId="0" applyFont="1"/>
    <xf numFmtId="0" fontId="20" fillId="3" borderId="0" xfId="0" applyNumberFormat="1" applyFont="1" applyFill="1" applyBorder="1"/>
    <xf numFmtId="0" fontId="20" fillId="0" borderId="0" xfId="0" applyNumberFormat="1" applyFont="1" applyBorder="1"/>
    <xf numFmtId="9" fontId="20" fillId="0" borderId="0" xfId="15" applyFont="1"/>
    <xf numFmtId="172" fontId="20" fillId="0" borderId="0" xfId="15" applyNumberFormat="1" applyFont="1"/>
    <xf numFmtId="164" fontId="31" fillId="3" borderId="0" xfId="19" applyFont="1" applyFill="1" applyBorder="1" applyProtection="1"/>
    <xf numFmtId="164" fontId="31" fillId="3" borderId="0" xfId="0" applyNumberFormat="1" applyFont="1" applyFill="1" applyBorder="1" applyProtection="1"/>
    <xf numFmtId="166" fontId="35" fillId="6" borderId="50" xfId="0" applyFont="1" applyFill="1" applyBorder="1" applyAlignment="1" applyProtection="1"/>
    <xf numFmtId="166" fontId="36" fillId="6" borderId="0" xfId="0" applyFont="1" applyFill="1" applyProtection="1">
      <protection locked="0"/>
    </xf>
    <xf numFmtId="166" fontId="35" fillId="6" borderId="0" xfId="0" applyFont="1" applyFill="1" applyBorder="1" applyAlignment="1" applyProtection="1"/>
    <xf numFmtId="166" fontId="34" fillId="6" borderId="0" xfId="0" applyFont="1" applyFill="1" applyBorder="1"/>
    <xf numFmtId="166" fontId="34" fillId="0" borderId="0" xfId="0" applyFont="1"/>
    <xf numFmtId="166" fontId="37" fillId="6" borderId="0" xfId="0" applyNumberFormat="1" applyFont="1" applyFill="1" applyBorder="1" applyAlignment="1">
      <alignment vertical="center" wrapText="1"/>
    </xf>
    <xf numFmtId="166" fontId="34" fillId="6" borderId="0" xfId="0" applyFont="1" applyFill="1"/>
    <xf numFmtId="172" fontId="34" fillId="0" borderId="0" xfId="15" applyNumberFormat="1" applyFont="1"/>
    <xf numFmtId="0" fontId="34" fillId="3" borderId="0" xfId="0" applyNumberFormat="1" applyFont="1" applyFill="1" applyBorder="1" applyProtection="1"/>
    <xf numFmtId="0" fontId="34" fillId="3" borderId="0" xfId="0" applyNumberFormat="1" applyFont="1" applyFill="1" applyBorder="1"/>
    <xf numFmtId="0" fontId="34" fillId="0" borderId="0" xfId="0" applyNumberFormat="1" applyFont="1" applyBorder="1"/>
    <xf numFmtId="164" fontId="34" fillId="3" borderId="0" xfId="0" applyNumberFormat="1" applyFont="1" applyFill="1" applyBorder="1" applyProtection="1"/>
    <xf numFmtId="166" fontId="19" fillId="6" borderId="50" xfId="0" applyFont="1" applyFill="1" applyBorder="1" applyAlignment="1" applyProtection="1"/>
    <xf numFmtId="166" fontId="19" fillId="6" borderId="0" xfId="0" applyFont="1" applyFill="1" applyBorder="1" applyAlignment="1" applyProtection="1"/>
    <xf numFmtId="166" fontId="31" fillId="6" borderId="0" xfId="0" applyFont="1" applyFill="1" applyBorder="1" applyProtection="1"/>
    <xf numFmtId="0" fontId="31" fillId="3" borderId="0" xfId="0" applyNumberFormat="1" applyFont="1" applyFill="1" applyBorder="1" applyProtection="1"/>
    <xf numFmtId="166" fontId="38" fillId="6" borderId="0" xfId="0" applyFont="1" applyFill="1" applyBorder="1" applyAlignment="1" applyProtection="1">
      <alignment vertical="center" wrapText="1"/>
    </xf>
    <xf numFmtId="0" fontId="31" fillId="6" borderId="0" xfId="0" applyNumberFormat="1" applyFont="1" applyFill="1" applyBorder="1" applyProtection="1"/>
    <xf numFmtId="0" fontId="33" fillId="6" borderId="0" xfId="0" applyNumberFormat="1" applyFont="1" applyFill="1" applyBorder="1" applyProtection="1"/>
    <xf numFmtId="0" fontId="31" fillId="0" borderId="0" xfId="0" applyNumberFormat="1" applyFont="1" applyBorder="1"/>
    <xf numFmtId="1" fontId="2" fillId="0" borderId="21" xfId="0" applyNumberFormat="1" applyFont="1" applyBorder="1" applyAlignment="1" applyProtection="1">
      <alignment horizontal="center" vertical="center" wrapText="1"/>
    </xf>
    <xf numFmtId="1" fontId="2" fillId="0" borderId="27" xfId="1" applyNumberFormat="1" applyFont="1" applyFill="1" applyBorder="1" applyAlignment="1" applyProtection="1">
      <alignment horizontal="center" vertical="center" wrapText="1"/>
    </xf>
    <xf numFmtId="0" fontId="6" fillId="10" borderId="55" xfId="0" applyNumberFormat="1" applyFont="1" applyFill="1" applyBorder="1" applyAlignment="1" applyProtection="1">
      <alignment horizontal="center" vertical="center" wrapText="1"/>
    </xf>
    <xf numFmtId="1" fontId="2" fillId="0" borderId="25" xfId="0" applyNumberFormat="1" applyFont="1" applyBorder="1" applyAlignment="1" applyProtection="1">
      <alignment horizontal="center" vertical="center" wrapText="1"/>
    </xf>
    <xf numFmtId="166" fontId="4" fillId="17" borderId="52" xfId="0" applyFont="1" applyFill="1" applyBorder="1" applyAlignment="1" applyProtection="1">
      <alignment horizontal="left" vertical="center" wrapText="1"/>
    </xf>
    <xf numFmtId="1" fontId="2" fillId="0" borderId="25" xfId="0" applyNumberFormat="1" applyFont="1" applyFill="1" applyBorder="1" applyAlignment="1" applyProtection="1">
      <alignment horizontal="center" vertical="center" wrapText="1"/>
    </xf>
    <xf numFmtId="166" fontId="4" fillId="6" borderId="8" xfId="0" applyFont="1" applyFill="1" applyBorder="1" applyAlignment="1" applyProtection="1">
      <alignment vertical="center" wrapText="1"/>
    </xf>
    <xf numFmtId="166" fontId="23" fillId="12" borderId="25" xfId="0" applyFont="1" applyFill="1" applyBorder="1" applyAlignment="1" applyProtection="1">
      <alignment horizontal="center" vertical="center" wrapText="1"/>
    </xf>
    <xf numFmtId="9" fontId="8" fillId="3" borderId="0" xfId="15" applyFont="1" applyFill="1" applyAlignment="1" applyProtection="1">
      <alignment horizontal="center" vertical="center" wrapText="1"/>
      <protection locked="0"/>
    </xf>
    <xf numFmtId="166" fontId="9" fillId="0" borderId="12" xfId="1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Border="1" applyAlignment="1">
      <alignment horizontal="center" vertical="center"/>
    </xf>
    <xf numFmtId="166" fontId="20" fillId="0" borderId="0" xfId="0" applyFont="1" applyFill="1" applyAlignment="1">
      <alignment horizontal="center" vertical="center"/>
    </xf>
    <xf numFmtId="166" fontId="28" fillId="12" borderId="81" xfId="0" applyFont="1" applyFill="1" applyBorder="1" applyAlignment="1">
      <alignment horizontal="center" vertical="center"/>
    </xf>
    <xf numFmtId="166" fontId="28" fillId="12" borderId="82" xfId="0" applyFont="1" applyFill="1" applyBorder="1" applyAlignment="1">
      <alignment horizontal="center" vertical="center"/>
    </xf>
    <xf numFmtId="166" fontId="28" fillId="12" borderId="83" xfId="0" applyFont="1" applyFill="1" applyBorder="1" applyAlignment="1">
      <alignment horizontal="center" vertical="center"/>
    </xf>
    <xf numFmtId="166" fontId="2" fillId="0" borderId="18" xfId="0" applyFont="1" applyBorder="1" applyAlignment="1" applyProtection="1">
      <alignment horizontal="left" vertical="center" wrapText="1"/>
    </xf>
    <xf numFmtId="166" fontId="2" fillId="0" borderId="56" xfId="0" applyFont="1" applyBorder="1" applyAlignment="1" applyProtection="1">
      <alignment horizontal="left" vertical="center" wrapText="1"/>
    </xf>
    <xf numFmtId="166" fontId="2" fillId="0" borderId="57" xfId="0" applyFont="1" applyBorder="1" applyAlignment="1" applyProtection="1">
      <alignment horizontal="left" vertical="center" wrapText="1"/>
    </xf>
    <xf numFmtId="166" fontId="2" fillId="7" borderId="24" xfId="0" applyFont="1" applyFill="1" applyBorder="1" applyAlignment="1" applyProtection="1">
      <alignment horizontal="center" vertical="center" wrapText="1"/>
      <protection locked="0"/>
    </xf>
    <xf numFmtId="166" fontId="2" fillId="7" borderId="60" xfId="0" applyFont="1" applyFill="1" applyBorder="1" applyAlignment="1" applyProtection="1">
      <alignment horizontal="center" vertical="center" wrapText="1"/>
      <protection locked="0"/>
    </xf>
    <xf numFmtId="166" fontId="6" fillId="13" borderId="62" xfId="0" applyFont="1" applyFill="1" applyBorder="1" applyAlignment="1" applyProtection="1">
      <alignment horizontal="center" vertical="center" wrapText="1"/>
    </xf>
    <xf numFmtId="166" fontId="6" fillId="13" borderId="58" xfId="0" applyFont="1" applyFill="1" applyBorder="1" applyAlignment="1" applyProtection="1">
      <alignment horizontal="center" vertical="center" wrapText="1"/>
    </xf>
    <xf numFmtId="166" fontId="6" fillId="13" borderId="59" xfId="0" applyFont="1" applyFill="1" applyBorder="1" applyAlignment="1" applyProtection="1">
      <alignment horizontal="center" vertical="center" wrapText="1"/>
    </xf>
    <xf numFmtId="166" fontId="4" fillId="14" borderId="1" xfId="0" applyFont="1" applyFill="1" applyBorder="1" applyAlignment="1" applyProtection="1">
      <alignment horizontal="center" vertical="center" wrapText="1"/>
    </xf>
    <xf numFmtId="166" fontId="4" fillId="14" borderId="4" xfId="0" applyFont="1" applyFill="1" applyBorder="1" applyAlignment="1" applyProtection="1">
      <alignment horizontal="center" vertical="center" wrapText="1"/>
    </xf>
    <xf numFmtId="166" fontId="4" fillId="14" borderId="2" xfId="0" applyFont="1" applyFill="1" applyBorder="1" applyAlignment="1" applyProtection="1">
      <alignment horizontal="center" vertical="center" wrapText="1"/>
    </xf>
    <xf numFmtId="166" fontId="2" fillId="0" borderId="71" xfId="0" applyFont="1" applyBorder="1" applyAlignment="1" applyProtection="1">
      <alignment horizontal="left" vertical="center" wrapText="1"/>
    </xf>
    <xf numFmtId="166" fontId="2" fillId="0" borderId="50" xfId="0" applyFont="1" applyBorder="1" applyAlignment="1" applyProtection="1">
      <alignment horizontal="left" vertical="center" wrapText="1"/>
    </xf>
    <xf numFmtId="166" fontId="2" fillId="0" borderId="51" xfId="0" applyFont="1" applyBorder="1" applyAlignment="1" applyProtection="1">
      <alignment horizontal="left" vertical="center" wrapText="1"/>
    </xf>
    <xf numFmtId="166" fontId="2" fillId="0" borderId="40" xfId="0" applyFont="1" applyBorder="1" applyAlignment="1" applyProtection="1">
      <alignment horizontal="left" vertical="center" wrapText="1"/>
    </xf>
    <xf numFmtId="166" fontId="2" fillId="0" borderId="0" xfId="0" applyFont="1" applyBorder="1" applyAlignment="1" applyProtection="1">
      <alignment horizontal="left" vertical="center" wrapText="1"/>
    </xf>
    <xf numFmtId="166" fontId="2" fillId="0" borderId="5" xfId="0" applyFont="1" applyBorder="1" applyAlignment="1" applyProtection="1">
      <alignment horizontal="left" vertical="center" wrapText="1"/>
    </xf>
    <xf numFmtId="166" fontId="2" fillId="0" borderId="44" xfId="0" applyFont="1" applyBorder="1" applyAlignment="1" applyProtection="1">
      <alignment horizontal="left" vertical="center" wrapText="1"/>
    </xf>
    <xf numFmtId="166" fontId="2" fillId="0" borderId="64" xfId="0" applyFont="1" applyBorder="1" applyAlignment="1" applyProtection="1">
      <alignment horizontal="left" vertical="center" wrapText="1"/>
    </xf>
    <xf numFmtId="166" fontId="2" fillId="0" borderId="3" xfId="0" applyFont="1" applyBorder="1" applyAlignment="1" applyProtection="1">
      <alignment horizontal="left" vertical="center" wrapText="1"/>
    </xf>
    <xf numFmtId="1" fontId="2" fillId="0" borderId="66" xfId="0" applyNumberFormat="1" applyFont="1" applyBorder="1" applyAlignment="1" applyProtection="1">
      <alignment horizontal="center" vertical="center" wrapText="1"/>
    </xf>
    <xf numFmtId="1" fontId="2" fillId="0" borderId="21" xfId="0" applyNumberFormat="1" applyFont="1" applyBorder="1" applyAlignment="1" applyProtection="1">
      <alignment horizontal="center" vertical="center" wrapText="1"/>
    </xf>
    <xf numFmtId="1" fontId="2" fillId="0" borderId="54" xfId="0" applyNumberFormat="1" applyFont="1" applyBorder="1" applyAlignment="1" applyProtection="1">
      <alignment horizontal="center" vertical="center" wrapText="1"/>
    </xf>
    <xf numFmtId="166" fontId="2" fillId="7" borderId="68" xfId="0" applyFont="1" applyFill="1" applyBorder="1" applyAlignment="1" applyProtection="1">
      <alignment horizontal="center" vertical="center" wrapText="1"/>
      <protection locked="0"/>
    </xf>
    <xf numFmtId="166" fontId="2" fillId="7" borderId="22" xfId="0" applyFont="1" applyFill="1" applyBorder="1" applyAlignment="1" applyProtection="1">
      <alignment horizontal="center" vertical="center" wrapText="1"/>
      <protection locked="0"/>
    </xf>
    <xf numFmtId="166" fontId="2" fillId="7" borderId="55" xfId="0" applyFont="1" applyFill="1" applyBorder="1" applyAlignment="1" applyProtection="1">
      <alignment horizontal="center" vertical="center" wrapText="1"/>
      <protection locked="0"/>
    </xf>
    <xf numFmtId="166" fontId="2" fillId="7" borderId="26" xfId="0" applyFont="1" applyFill="1" applyBorder="1" applyAlignment="1" applyProtection="1">
      <alignment horizontal="center" vertical="center" wrapText="1"/>
      <protection locked="0"/>
    </xf>
    <xf numFmtId="166" fontId="2" fillId="7" borderId="40" xfId="0" applyFont="1" applyFill="1" applyBorder="1" applyAlignment="1" applyProtection="1">
      <alignment horizontal="center" vertical="center" wrapText="1"/>
      <protection locked="0"/>
    </xf>
    <xf numFmtId="166" fontId="2" fillId="7" borderId="0" xfId="0" applyFont="1" applyFill="1" applyBorder="1" applyAlignment="1" applyProtection="1">
      <alignment horizontal="center" vertical="center" wrapText="1"/>
      <protection locked="0"/>
    </xf>
    <xf numFmtId="166" fontId="6" fillId="10" borderId="23" xfId="0" applyFont="1" applyFill="1" applyBorder="1" applyAlignment="1" applyProtection="1">
      <alignment horizontal="center" vertical="center" wrapText="1"/>
    </xf>
    <xf numFmtId="166" fontId="6" fillId="10" borderId="56" xfId="0" applyFont="1" applyFill="1" applyBorder="1" applyAlignment="1" applyProtection="1">
      <alignment horizontal="center" vertical="center" wrapText="1"/>
    </xf>
    <xf numFmtId="166" fontId="6" fillId="10" borderId="57" xfId="0" applyFont="1" applyFill="1" applyBorder="1" applyAlignment="1" applyProtection="1">
      <alignment horizontal="center" vertical="center" wrapText="1"/>
    </xf>
    <xf numFmtId="166" fontId="4" fillId="5" borderId="10" xfId="0" applyFont="1" applyFill="1" applyBorder="1" applyAlignment="1" applyProtection="1">
      <alignment horizontal="center" vertical="center" wrapText="1"/>
    </xf>
    <xf numFmtId="166" fontId="4" fillId="5" borderId="9" xfId="0" applyFont="1" applyFill="1" applyBorder="1" applyAlignment="1" applyProtection="1">
      <alignment horizontal="center" vertical="center" wrapText="1"/>
    </xf>
    <xf numFmtId="166" fontId="4" fillId="5" borderId="11" xfId="0" applyFont="1" applyFill="1" applyBorder="1" applyAlignment="1" applyProtection="1">
      <alignment horizontal="center" vertical="center" wrapText="1"/>
    </xf>
    <xf numFmtId="166" fontId="6" fillId="10" borderId="52" xfId="0" applyFont="1" applyFill="1" applyBorder="1" applyAlignment="1" applyProtection="1">
      <alignment horizontal="left" vertical="center" wrapText="1"/>
    </xf>
    <xf numFmtId="166" fontId="6" fillId="13" borderId="67" xfId="0" applyFont="1" applyFill="1" applyBorder="1" applyAlignment="1" applyProtection="1">
      <alignment horizontal="left" vertical="center" wrapText="1"/>
    </xf>
    <xf numFmtId="166" fontId="2" fillId="15" borderId="26" xfId="0" applyFont="1" applyFill="1" applyBorder="1" applyAlignment="1" applyProtection="1">
      <alignment horizontal="left" vertical="center" wrapText="1"/>
    </xf>
    <xf numFmtId="166" fontId="2" fillId="15" borderId="60" xfId="0" applyFont="1" applyFill="1" applyBorder="1" applyAlignment="1" applyProtection="1">
      <alignment horizontal="left" vertical="center" wrapText="1"/>
    </xf>
    <xf numFmtId="166" fontId="2" fillId="15" borderId="61" xfId="0" applyFont="1" applyFill="1" applyBorder="1" applyAlignment="1" applyProtection="1">
      <alignment horizontal="left" vertical="center" wrapText="1"/>
    </xf>
    <xf numFmtId="166" fontId="2" fillId="7" borderId="25" xfId="0" applyFont="1" applyFill="1" applyBorder="1" applyAlignment="1" applyProtection="1">
      <alignment horizontal="center" vertical="center" wrapText="1"/>
      <protection locked="0"/>
    </xf>
    <xf numFmtId="166" fontId="2" fillId="7" borderId="29" xfId="0" applyFont="1" applyFill="1" applyBorder="1" applyAlignment="1" applyProtection="1">
      <alignment horizontal="center" vertical="center" wrapText="1"/>
      <protection locked="0"/>
    </xf>
    <xf numFmtId="166" fontId="2" fillId="7" borderId="49" xfId="0" applyFont="1" applyFill="1" applyBorder="1" applyAlignment="1" applyProtection="1">
      <alignment horizontal="center" vertical="center" wrapText="1"/>
      <protection locked="0"/>
    </xf>
    <xf numFmtId="166" fontId="2" fillId="7" borderId="50" xfId="0" applyFont="1" applyFill="1" applyBorder="1" applyAlignment="1" applyProtection="1">
      <alignment horizontal="center" vertical="center" wrapText="1"/>
      <protection locked="0"/>
    </xf>
    <xf numFmtId="166" fontId="2" fillId="7" borderId="27" xfId="0" applyFont="1" applyFill="1" applyBorder="1" applyAlignment="1" applyProtection="1">
      <alignment horizontal="center" vertical="center" wrapText="1"/>
      <protection locked="0"/>
    </xf>
    <xf numFmtId="166" fontId="6" fillId="13" borderId="1" xfId="0" applyFont="1" applyFill="1" applyBorder="1" applyAlignment="1" applyProtection="1">
      <alignment horizontal="center" vertical="center" wrapText="1"/>
    </xf>
    <xf numFmtId="166" fontId="6" fillId="13" borderId="4" xfId="0" applyFont="1" applyFill="1" applyBorder="1" applyAlignment="1" applyProtection="1">
      <alignment horizontal="center" vertical="center" wrapText="1"/>
    </xf>
    <xf numFmtId="166" fontId="6" fillId="13" borderId="2" xfId="0" applyFont="1" applyFill="1" applyBorder="1" applyAlignment="1" applyProtection="1">
      <alignment horizontal="center" vertical="center" wrapText="1"/>
    </xf>
    <xf numFmtId="166" fontId="2" fillId="0" borderId="71" xfId="0" applyFont="1" applyFill="1" applyBorder="1" applyAlignment="1" applyProtection="1">
      <alignment horizontal="left" vertical="center" wrapText="1"/>
    </xf>
    <xf numFmtId="166" fontId="2" fillId="0" borderId="50" xfId="0" applyFont="1" applyFill="1" applyBorder="1" applyAlignment="1" applyProtection="1">
      <alignment horizontal="left" vertical="center" wrapText="1"/>
    </xf>
    <xf numFmtId="166" fontId="2" fillId="0" borderId="40" xfId="0" applyFont="1" applyFill="1" applyBorder="1" applyAlignment="1" applyProtection="1">
      <alignment horizontal="left" vertical="center" wrapText="1"/>
    </xf>
    <xf numFmtId="166" fontId="2" fillId="0" borderId="0" xfId="0" applyFont="1" applyFill="1" applyBorder="1" applyAlignment="1" applyProtection="1">
      <alignment horizontal="left" vertical="center" wrapText="1"/>
    </xf>
    <xf numFmtId="166" fontId="2" fillId="0" borderId="44" xfId="0" applyFont="1" applyFill="1" applyBorder="1" applyAlignment="1" applyProtection="1">
      <alignment horizontal="left" vertical="center" wrapText="1"/>
    </xf>
    <xf numFmtId="166" fontId="2" fillId="0" borderId="64" xfId="0" applyFont="1" applyFill="1" applyBorder="1" applyAlignment="1" applyProtection="1">
      <alignment horizontal="left" vertical="center" wrapText="1"/>
    </xf>
    <xf numFmtId="166" fontId="6" fillId="10" borderId="1" xfId="0" applyFont="1" applyFill="1" applyBorder="1" applyAlignment="1" applyProtection="1">
      <alignment horizontal="center" vertical="center" wrapText="1"/>
    </xf>
    <xf numFmtId="166" fontId="6" fillId="10" borderId="4" xfId="0" applyFont="1" applyFill="1" applyBorder="1" applyAlignment="1" applyProtection="1">
      <alignment horizontal="center" vertical="center" wrapText="1"/>
    </xf>
    <xf numFmtId="166" fontId="6" fillId="10" borderId="2" xfId="0" applyFont="1" applyFill="1" applyBorder="1" applyAlignment="1" applyProtection="1">
      <alignment horizontal="center" vertical="center" wrapText="1"/>
    </xf>
    <xf numFmtId="166" fontId="6" fillId="13" borderId="44" xfId="0" applyFont="1" applyFill="1" applyBorder="1" applyAlignment="1" applyProtection="1">
      <alignment horizontal="left" vertical="center" wrapText="1"/>
    </xf>
    <xf numFmtId="166" fontId="6" fillId="13" borderId="42" xfId="0" applyFont="1" applyFill="1" applyBorder="1" applyAlignment="1" applyProtection="1">
      <alignment horizontal="left" vertical="center" wrapText="1"/>
    </xf>
    <xf numFmtId="166" fontId="6" fillId="13" borderId="41" xfId="0" applyFont="1" applyFill="1" applyBorder="1" applyAlignment="1" applyProtection="1">
      <alignment horizontal="center" vertical="center" wrapText="1"/>
    </xf>
    <xf numFmtId="166" fontId="6" fillId="13" borderId="64" xfId="0" applyFont="1" applyFill="1" applyBorder="1" applyAlignment="1" applyProtection="1">
      <alignment horizontal="center" vertical="center" wrapText="1"/>
    </xf>
    <xf numFmtId="166" fontId="6" fillId="13" borderId="3" xfId="0" applyFont="1" applyFill="1" applyBorder="1" applyAlignment="1" applyProtection="1">
      <alignment horizontal="center" vertical="center" wrapText="1"/>
    </xf>
    <xf numFmtId="166" fontId="4" fillId="14" borderId="49" xfId="0" applyFont="1" applyFill="1" applyBorder="1" applyAlignment="1" applyProtection="1">
      <alignment horizontal="center" vertical="center" wrapText="1"/>
    </xf>
    <xf numFmtId="166" fontId="4" fillId="14" borderId="50" xfId="0" applyFont="1" applyFill="1" applyBorder="1" applyAlignment="1" applyProtection="1">
      <alignment horizontal="center" vertical="center" wrapText="1"/>
    </xf>
    <xf numFmtId="166" fontId="4" fillId="14" borderId="51" xfId="0" applyFont="1" applyFill="1" applyBorder="1" applyAlignment="1" applyProtection="1">
      <alignment horizontal="center" vertical="center" wrapText="1"/>
    </xf>
    <xf numFmtId="166" fontId="6" fillId="10" borderId="53" xfId="0" applyFont="1" applyFill="1" applyBorder="1" applyAlignment="1" applyProtection="1">
      <alignment horizontal="left" vertical="center" wrapText="1"/>
    </xf>
    <xf numFmtId="166" fontId="6" fillId="10" borderId="70" xfId="0" applyFont="1" applyFill="1" applyBorder="1" applyAlignment="1" applyProtection="1">
      <alignment horizontal="left" vertical="center" wrapText="1"/>
    </xf>
    <xf numFmtId="166" fontId="4" fillId="5" borderId="1" xfId="0" applyFont="1" applyFill="1" applyBorder="1" applyAlignment="1" applyProtection="1">
      <alignment horizontal="center" vertical="center" wrapText="1"/>
    </xf>
    <xf numFmtId="166" fontId="4" fillId="5" borderId="4" xfId="0" applyFont="1" applyFill="1" applyBorder="1" applyAlignment="1" applyProtection="1">
      <alignment horizontal="center" vertical="center" wrapText="1"/>
    </xf>
    <xf numFmtId="166" fontId="4" fillId="5" borderId="2" xfId="0" applyFont="1" applyFill="1" applyBorder="1" applyAlignment="1" applyProtection="1">
      <alignment horizontal="center" vertical="center" wrapText="1"/>
    </xf>
    <xf numFmtId="166" fontId="2" fillId="7" borderId="39" xfId="0" applyFont="1" applyFill="1" applyBorder="1" applyAlignment="1" applyProtection="1">
      <alignment horizontal="center" vertical="center" wrapText="1"/>
      <protection locked="0"/>
    </xf>
    <xf numFmtId="166" fontId="2" fillId="7" borderId="30" xfId="0" applyFont="1" applyFill="1" applyBorder="1" applyAlignment="1" applyProtection="1">
      <alignment horizontal="center" vertical="center" wrapText="1"/>
      <protection locked="0"/>
    </xf>
    <xf numFmtId="166" fontId="2" fillId="7" borderId="28" xfId="0" applyFont="1" applyFill="1" applyBorder="1" applyAlignment="1" applyProtection="1">
      <alignment horizontal="center" vertical="center" wrapText="1"/>
      <protection locked="0"/>
    </xf>
    <xf numFmtId="166" fontId="4" fillId="5" borderId="1" xfId="1" applyFont="1" applyFill="1" applyBorder="1" applyAlignment="1" applyProtection="1">
      <alignment horizontal="center" vertical="center" wrapText="1"/>
    </xf>
    <xf numFmtId="166" fontId="4" fillId="5" borderId="4" xfId="1" applyFont="1" applyFill="1" applyBorder="1" applyAlignment="1" applyProtection="1">
      <alignment horizontal="center" vertical="center" wrapText="1"/>
    </xf>
    <xf numFmtId="166" fontId="4" fillId="5" borderId="2" xfId="1" applyFont="1" applyFill="1" applyBorder="1" applyAlignment="1" applyProtection="1">
      <alignment horizontal="center" vertical="center" wrapText="1"/>
    </xf>
    <xf numFmtId="166" fontId="2" fillId="7" borderId="37" xfId="0" applyFont="1" applyFill="1" applyBorder="1" applyAlignment="1" applyProtection="1">
      <alignment horizontal="center" vertical="center" wrapText="1"/>
      <protection locked="0"/>
    </xf>
    <xf numFmtId="166" fontId="2" fillId="7" borderId="21" xfId="0" applyFont="1" applyFill="1" applyBorder="1" applyAlignment="1" applyProtection="1">
      <alignment horizontal="center" vertical="center" wrapText="1"/>
      <protection locked="0"/>
    </xf>
    <xf numFmtId="166" fontId="2" fillId="7" borderId="38" xfId="0" applyFont="1" applyFill="1" applyBorder="1" applyAlignment="1" applyProtection="1">
      <alignment horizontal="center" vertical="center" wrapText="1"/>
      <protection locked="0"/>
    </xf>
    <xf numFmtId="166" fontId="2" fillId="7" borderId="71" xfId="0" applyFont="1" applyFill="1" applyBorder="1" applyAlignment="1" applyProtection="1">
      <alignment horizontal="center" vertical="center" wrapText="1"/>
      <protection locked="0"/>
    </xf>
    <xf numFmtId="166" fontId="2" fillId="7" borderId="44" xfId="0" applyFont="1" applyFill="1" applyBorder="1" applyAlignment="1" applyProtection="1">
      <alignment horizontal="center" vertical="center" wrapText="1"/>
      <protection locked="0"/>
    </xf>
    <xf numFmtId="166" fontId="2" fillId="7" borderId="51" xfId="0" applyFont="1" applyFill="1" applyBorder="1" applyAlignment="1" applyProtection="1">
      <alignment horizontal="center" vertical="center" wrapText="1"/>
      <protection locked="0"/>
    </xf>
    <xf numFmtId="166" fontId="2" fillId="7" borderId="5" xfId="0" applyFont="1" applyFill="1" applyBorder="1" applyAlignment="1" applyProtection="1">
      <alignment horizontal="center" vertical="center" wrapText="1"/>
      <protection locked="0"/>
    </xf>
    <xf numFmtId="166" fontId="2" fillId="7" borderId="3" xfId="0" applyFont="1" applyFill="1" applyBorder="1" applyAlignment="1" applyProtection="1">
      <alignment horizontal="center" vertical="center" wrapText="1"/>
      <protection locked="0"/>
    </xf>
    <xf numFmtId="166" fontId="6" fillId="10" borderId="52" xfId="0" applyFont="1" applyFill="1" applyBorder="1" applyAlignment="1" applyProtection="1">
      <alignment horizontal="center" vertical="center" wrapText="1"/>
    </xf>
    <xf numFmtId="166" fontId="6" fillId="10" borderId="48" xfId="0" applyFont="1" applyFill="1" applyBorder="1" applyAlignment="1" applyProtection="1">
      <alignment horizontal="center" vertical="center" wrapText="1"/>
    </xf>
    <xf numFmtId="166" fontId="2" fillId="7" borderId="66" xfId="0" applyFont="1" applyFill="1" applyBorder="1" applyAlignment="1" applyProtection="1">
      <alignment horizontal="center" vertical="center" wrapText="1"/>
      <protection locked="0"/>
    </xf>
    <xf numFmtId="166" fontId="2" fillId="6" borderId="26" xfId="0" applyFont="1" applyFill="1" applyBorder="1" applyAlignment="1" applyProtection="1">
      <alignment horizontal="left" vertical="center" wrapText="1"/>
    </xf>
    <xf numFmtId="166" fontId="2" fillId="6" borderId="60" xfId="0" applyFont="1" applyFill="1" applyBorder="1" applyAlignment="1" applyProtection="1">
      <alignment horizontal="left" vertical="center" wrapText="1"/>
    </xf>
    <xf numFmtId="166" fontId="2" fillId="6" borderId="61" xfId="0" applyFont="1" applyFill="1" applyBorder="1" applyAlignment="1" applyProtection="1">
      <alignment horizontal="left" vertical="center" wrapText="1"/>
    </xf>
    <xf numFmtId="166" fontId="2" fillId="17" borderId="26" xfId="0" applyFont="1" applyFill="1" applyBorder="1" applyAlignment="1" applyProtection="1">
      <alignment horizontal="left" vertical="center" wrapText="1"/>
    </xf>
    <xf numFmtId="166" fontId="2" fillId="17" borderId="60" xfId="0" applyFont="1" applyFill="1" applyBorder="1" applyAlignment="1" applyProtection="1">
      <alignment horizontal="left" vertical="center" wrapText="1"/>
    </xf>
    <xf numFmtId="166" fontId="2" fillId="17" borderId="61" xfId="0" applyFont="1" applyFill="1" applyBorder="1" applyAlignment="1" applyProtection="1">
      <alignment horizontal="left" vertical="center" wrapText="1"/>
    </xf>
    <xf numFmtId="166" fontId="2" fillId="6" borderId="26" xfId="0" applyNumberFormat="1" applyFont="1" applyFill="1" applyBorder="1" applyAlignment="1" applyProtection="1">
      <alignment horizontal="left" vertical="center" wrapText="1"/>
    </xf>
    <xf numFmtId="166" fontId="2" fillId="6" borderId="60" xfId="0" applyNumberFormat="1" applyFont="1" applyFill="1" applyBorder="1" applyAlignment="1" applyProtection="1">
      <alignment horizontal="left" vertical="center" wrapText="1"/>
    </xf>
    <xf numFmtId="166" fontId="2" fillId="6" borderId="61" xfId="0" applyNumberFormat="1" applyFont="1" applyFill="1" applyBorder="1" applyAlignment="1" applyProtection="1">
      <alignment horizontal="left" vertical="center" wrapText="1"/>
    </xf>
    <xf numFmtId="166" fontId="2" fillId="0" borderId="25" xfId="0" applyFont="1" applyFill="1" applyBorder="1" applyAlignment="1" applyProtection="1">
      <alignment horizontal="left" vertical="center" wrapText="1"/>
    </xf>
    <xf numFmtId="166" fontId="2" fillId="0" borderId="30" xfId="0" applyFont="1" applyFill="1" applyBorder="1" applyAlignment="1" applyProtection="1">
      <alignment horizontal="left" vertical="center" wrapText="1"/>
    </xf>
    <xf numFmtId="166" fontId="2" fillId="0" borderId="26" xfId="0" applyNumberFormat="1" applyFont="1" applyFill="1" applyBorder="1" applyAlignment="1" applyProtection="1">
      <alignment horizontal="left" vertical="center" wrapText="1"/>
    </xf>
    <xf numFmtId="166" fontId="2" fillId="0" borderId="60" xfId="0" applyNumberFormat="1" applyFont="1" applyFill="1" applyBorder="1" applyAlignment="1" applyProtection="1">
      <alignment horizontal="left" vertical="center" wrapText="1"/>
    </xf>
    <xf numFmtId="166" fontId="2" fillId="0" borderId="61" xfId="0" applyNumberFormat="1" applyFont="1" applyFill="1" applyBorder="1" applyAlignment="1" applyProtection="1">
      <alignment horizontal="left" vertical="center" wrapText="1"/>
    </xf>
    <xf numFmtId="166" fontId="2" fillId="6" borderId="26" xfId="0" applyFont="1" applyFill="1" applyBorder="1" applyAlignment="1" applyProtection="1">
      <alignment vertical="center" wrapText="1"/>
    </xf>
    <xf numFmtId="166" fontId="2" fillId="6" borderId="60" xfId="0" applyFont="1" applyFill="1" applyBorder="1" applyAlignment="1" applyProtection="1">
      <alignment vertical="center" wrapText="1"/>
    </xf>
    <xf numFmtId="166" fontId="2" fillId="6" borderId="61" xfId="0" applyFont="1" applyFill="1" applyBorder="1" applyAlignment="1" applyProtection="1">
      <alignment vertical="center" wrapText="1"/>
    </xf>
    <xf numFmtId="166" fontId="2" fillId="6" borderId="20" xfId="0" applyFont="1" applyFill="1" applyBorder="1" applyAlignment="1" applyProtection="1">
      <alignment horizontal="left" vertical="center" wrapText="1"/>
    </xf>
    <xf numFmtId="166" fontId="2" fillId="6" borderId="39" xfId="0" applyFont="1" applyFill="1" applyBorder="1" applyAlignment="1" applyProtection="1">
      <alignment horizontal="left" vertical="center" wrapText="1"/>
    </xf>
    <xf numFmtId="166" fontId="2" fillId="17" borderId="25" xfId="0" applyFont="1" applyFill="1" applyBorder="1" applyAlignment="1" applyProtection="1">
      <alignment horizontal="left" vertical="center" wrapText="1"/>
    </xf>
    <xf numFmtId="166" fontId="2" fillId="17" borderId="30" xfId="0" applyFont="1" applyFill="1" applyBorder="1" applyAlignment="1" applyProtection="1">
      <alignment horizontal="left" vertical="center" wrapText="1"/>
    </xf>
    <xf numFmtId="166" fontId="2" fillId="0" borderId="26" xfId="0" applyFont="1" applyFill="1" applyBorder="1" applyAlignment="1" applyProtection="1">
      <alignment horizontal="left" vertical="center" wrapText="1"/>
    </xf>
    <xf numFmtId="166" fontId="2" fillId="0" borderId="60" xfId="0" applyFont="1" applyFill="1" applyBorder="1" applyAlignment="1" applyProtection="1">
      <alignment horizontal="left" vertical="center" wrapText="1"/>
    </xf>
    <xf numFmtId="166" fontId="2" fillId="0" borderId="61" xfId="0" applyFont="1" applyFill="1" applyBorder="1" applyAlignment="1" applyProtection="1">
      <alignment horizontal="left" vertical="center" wrapText="1"/>
    </xf>
    <xf numFmtId="166" fontId="18" fillId="0" borderId="25" xfId="0" applyFont="1" applyBorder="1" applyAlignment="1" applyProtection="1">
      <alignment horizontal="left" vertical="center" wrapText="1"/>
    </xf>
    <xf numFmtId="166" fontId="2" fillId="17" borderId="18" xfId="0" applyFont="1" applyFill="1" applyBorder="1" applyAlignment="1" applyProtection="1">
      <alignment horizontal="left" vertical="center" wrapText="1"/>
    </xf>
    <xf numFmtId="166" fontId="2" fillId="17" borderId="56" xfId="0" applyFont="1" applyFill="1" applyBorder="1" applyAlignment="1" applyProtection="1">
      <alignment horizontal="left" vertical="center" wrapText="1"/>
    </xf>
    <xf numFmtId="166" fontId="2" fillId="7" borderId="20" xfId="0" applyFont="1" applyFill="1" applyBorder="1" applyAlignment="1" applyProtection="1">
      <alignment horizontal="center" vertical="center" wrapText="1"/>
      <protection locked="0"/>
    </xf>
    <xf numFmtId="166" fontId="2" fillId="7" borderId="32" xfId="0" applyFont="1" applyFill="1" applyBorder="1" applyAlignment="1" applyProtection="1">
      <alignment horizontal="center" vertical="center" wrapText="1"/>
      <protection locked="0"/>
    </xf>
    <xf numFmtId="166" fontId="2" fillId="17" borderId="31" xfId="0" applyFont="1" applyFill="1" applyBorder="1" applyAlignment="1" applyProtection="1">
      <alignment horizontal="left" vertical="center" wrapText="1"/>
    </xf>
    <xf numFmtId="166" fontId="2" fillId="17" borderId="58" xfId="0" applyFont="1" applyFill="1" applyBorder="1" applyAlignment="1" applyProtection="1">
      <alignment horizontal="left" vertical="center" wrapText="1"/>
    </xf>
    <xf numFmtId="166" fontId="2" fillId="17" borderId="59" xfId="0" applyFont="1" applyFill="1" applyBorder="1" applyAlignment="1" applyProtection="1">
      <alignment horizontal="left" vertical="center" wrapText="1"/>
    </xf>
    <xf numFmtId="166" fontId="2" fillId="6" borderId="25" xfId="0" applyFont="1" applyFill="1" applyBorder="1" applyAlignment="1" applyProtection="1">
      <alignment horizontal="left" vertical="center" wrapText="1"/>
    </xf>
    <xf numFmtId="166" fontId="2" fillId="6" borderId="30" xfId="0" applyFont="1" applyFill="1" applyBorder="1" applyAlignment="1" applyProtection="1">
      <alignment horizontal="left" vertical="center" wrapText="1"/>
    </xf>
    <xf numFmtId="166" fontId="2" fillId="0" borderId="18" xfId="0" applyFont="1" applyFill="1" applyBorder="1" applyAlignment="1" applyProtection="1">
      <alignment horizontal="left" vertical="center" wrapText="1"/>
    </xf>
    <xf numFmtId="166" fontId="2" fillId="0" borderId="56" xfId="0" applyFont="1" applyFill="1" applyBorder="1" applyAlignment="1" applyProtection="1">
      <alignment horizontal="left" vertical="center" wrapText="1"/>
    </xf>
    <xf numFmtId="166" fontId="2" fillId="0" borderId="57" xfId="0" applyFont="1" applyFill="1" applyBorder="1" applyAlignment="1" applyProtection="1">
      <alignment horizontal="left" vertical="center" wrapText="1"/>
    </xf>
    <xf numFmtId="166" fontId="2" fillId="17" borderId="57" xfId="0" applyFont="1" applyFill="1" applyBorder="1" applyAlignment="1" applyProtection="1">
      <alignment horizontal="left" vertical="center" wrapText="1"/>
    </xf>
    <xf numFmtId="166" fontId="2" fillId="0" borderId="5" xfId="0" applyFont="1" applyFill="1" applyBorder="1" applyAlignment="1" applyProtection="1">
      <alignment horizontal="left" vertical="center" wrapText="1"/>
    </xf>
    <xf numFmtId="166" fontId="2" fillId="0" borderId="14" xfId="0" applyFont="1" applyFill="1" applyBorder="1" applyAlignment="1" applyProtection="1">
      <alignment horizontal="left" vertical="center" wrapText="1"/>
    </xf>
    <xf numFmtId="166" fontId="2" fillId="0" borderId="15" xfId="0" applyFont="1" applyFill="1" applyBorder="1" applyAlignment="1" applyProtection="1">
      <alignment horizontal="left" vertical="center" wrapText="1"/>
    </xf>
    <xf numFmtId="166" fontId="2" fillId="0" borderId="16" xfId="0" applyFont="1" applyFill="1" applyBorder="1" applyAlignment="1" applyProtection="1">
      <alignment horizontal="left" vertical="center" wrapText="1"/>
    </xf>
    <xf numFmtId="166" fontId="5" fillId="12" borderId="52" xfId="1" applyFont="1" applyFill="1" applyBorder="1" applyAlignment="1" applyProtection="1">
      <alignment horizontal="left" vertical="center" wrapText="1"/>
    </xf>
    <xf numFmtId="166" fontId="2" fillId="0" borderId="20" xfId="0" applyFont="1" applyFill="1" applyBorder="1" applyAlignment="1" applyProtection="1">
      <alignment horizontal="left" vertical="center" wrapText="1"/>
    </xf>
    <xf numFmtId="166" fontId="2" fillId="0" borderId="39" xfId="0" applyFont="1" applyFill="1" applyBorder="1" applyAlignment="1" applyProtection="1">
      <alignment horizontal="left" vertical="center" wrapText="1"/>
    </xf>
    <xf numFmtId="166" fontId="2" fillId="6" borderId="31" xfId="0" applyFont="1" applyFill="1" applyBorder="1" applyAlignment="1" applyProtection="1">
      <alignment horizontal="left" vertical="center" wrapText="1"/>
    </xf>
    <xf numFmtId="166" fontId="2" fillId="6" borderId="58" xfId="0" applyFont="1" applyFill="1" applyBorder="1" applyAlignment="1" applyProtection="1">
      <alignment horizontal="left" vertical="center" wrapText="1"/>
    </xf>
    <xf numFmtId="166" fontId="2" fillId="6" borderId="59" xfId="0" applyFont="1" applyFill="1" applyBorder="1" applyAlignment="1" applyProtection="1">
      <alignment horizontal="left" vertical="center" wrapText="1"/>
    </xf>
    <xf numFmtId="166" fontId="2" fillId="15" borderId="18" xfId="0" applyFont="1" applyFill="1" applyBorder="1" applyAlignment="1" applyProtection="1">
      <alignment horizontal="left" vertical="center" wrapText="1"/>
    </xf>
    <xf numFmtId="166" fontId="2" fillId="15" borderId="56" xfId="0" applyFont="1" applyFill="1" applyBorder="1" applyAlignment="1" applyProtection="1">
      <alignment horizontal="left" vertical="center" wrapText="1"/>
    </xf>
    <xf numFmtId="166" fontId="2" fillId="15" borderId="57" xfId="0" applyFont="1" applyFill="1" applyBorder="1" applyAlignment="1" applyProtection="1">
      <alignment horizontal="left" vertical="center" wrapText="1"/>
    </xf>
    <xf numFmtId="166" fontId="2" fillId="15" borderId="14" xfId="0" applyFont="1" applyFill="1" applyBorder="1" applyAlignment="1" applyProtection="1">
      <alignment horizontal="left" vertical="center" wrapText="1"/>
    </xf>
    <xf numFmtId="166" fontId="2" fillId="15" borderId="15" xfId="0" applyFont="1" applyFill="1" applyBorder="1" applyAlignment="1" applyProtection="1">
      <alignment horizontal="left" vertical="center" wrapText="1"/>
    </xf>
    <xf numFmtId="166" fontId="2" fillId="15" borderId="16" xfId="0" applyFont="1" applyFill="1" applyBorder="1" applyAlignment="1" applyProtection="1">
      <alignment horizontal="left" vertical="center" wrapText="1"/>
    </xf>
    <xf numFmtId="166" fontId="11" fillId="12" borderId="52" xfId="1" applyFont="1" applyFill="1" applyBorder="1" applyAlignment="1" applyProtection="1">
      <alignment horizontal="left" vertical="center" wrapText="1"/>
    </xf>
    <xf numFmtId="166" fontId="2" fillId="0" borderId="26" xfId="0" applyFont="1" applyBorder="1" applyAlignment="1" applyProtection="1">
      <alignment horizontal="left" vertical="center" wrapText="1"/>
    </xf>
    <xf numFmtId="166" fontId="2" fillId="0" borderId="60" xfId="0" applyFont="1" applyBorder="1" applyAlignment="1" applyProtection="1">
      <alignment horizontal="left" vertical="center" wrapText="1"/>
    </xf>
    <xf numFmtId="166" fontId="2" fillId="0" borderId="61" xfId="0" applyFont="1" applyBorder="1" applyAlignment="1" applyProtection="1">
      <alignment horizontal="left" vertical="center" wrapText="1"/>
    </xf>
    <xf numFmtId="166" fontId="2" fillId="6" borderId="14" xfId="0" applyFont="1" applyFill="1" applyBorder="1" applyAlignment="1" applyProtection="1">
      <alignment horizontal="left" vertical="center" wrapText="1"/>
    </xf>
    <xf numFmtId="166" fontId="2" fillId="6" borderId="15" xfId="0" applyFont="1" applyFill="1" applyBorder="1" applyAlignment="1" applyProtection="1">
      <alignment horizontal="left" vertical="center" wrapText="1"/>
    </xf>
    <xf numFmtId="166" fontId="2" fillId="6" borderId="16" xfId="0" applyFont="1" applyFill="1" applyBorder="1" applyAlignment="1" applyProtection="1">
      <alignment horizontal="left" vertical="center" wrapText="1"/>
    </xf>
    <xf numFmtId="166" fontId="2" fillId="17" borderId="44" xfId="0" applyFont="1" applyFill="1" applyBorder="1" applyAlignment="1" applyProtection="1">
      <alignment horizontal="left" vertical="center" wrapText="1"/>
    </xf>
    <xf numFmtId="166" fontId="2" fillId="17" borderId="64" xfId="0" applyFont="1" applyFill="1" applyBorder="1" applyAlignment="1" applyProtection="1">
      <alignment horizontal="left" vertical="center" wrapText="1"/>
    </xf>
    <xf numFmtId="166" fontId="2" fillId="17" borderId="3" xfId="0" applyFont="1" applyFill="1" applyBorder="1" applyAlignment="1" applyProtection="1">
      <alignment horizontal="left" vertical="center" wrapText="1"/>
    </xf>
    <xf numFmtId="166" fontId="2" fillId="0" borderId="32" xfId="0" applyFont="1" applyFill="1" applyBorder="1" applyAlignment="1" applyProtection="1">
      <alignment horizontal="left" vertical="center" wrapText="1"/>
    </xf>
    <xf numFmtId="166" fontId="2" fillId="0" borderId="20" xfId="0" applyFont="1" applyBorder="1" applyAlignment="1" applyProtection="1">
      <alignment horizontal="left" vertical="center" wrapText="1"/>
    </xf>
    <xf numFmtId="166" fontId="2" fillId="0" borderId="39" xfId="0" applyFont="1" applyBorder="1" applyAlignment="1" applyProtection="1">
      <alignment horizontal="left" vertical="center" wrapText="1"/>
    </xf>
    <xf numFmtId="166" fontId="2" fillId="0" borderId="25" xfId="0" applyFont="1" applyBorder="1" applyAlignment="1" applyProtection="1">
      <alignment horizontal="left" vertical="center" wrapText="1"/>
    </xf>
    <xf numFmtId="166" fontId="2" fillId="0" borderId="30" xfId="0" applyFont="1" applyBorder="1" applyAlignment="1" applyProtection="1">
      <alignment horizontal="left" vertical="center" wrapText="1"/>
    </xf>
    <xf numFmtId="166" fontId="2" fillId="7" borderId="63" xfId="0" applyFont="1" applyFill="1" applyBorder="1" applyAlignment="1" applyProtection="1">
      <alignment horizontal="center" vertical="center" wrapText="1"/>
      <protection locked="0"/>
    </xf>
    <xf numFmtId="166" fontId="19" fillId="12" borderId="1" xfId="0" applyFont="1" applyFill="1" applyBorder="1" applyAlignment="1" applyProtection="1">
      <alignment horizontal="center" vertical="center"/>
    </xf>
    <xf numFmtId="166" fontId="19" fillId="12" borderId="4" xfId="0" applyFont="1" applyFill="1" applyBorder="1" applyAlignment="1" applyProtection="1">
      <alignment horizontal="center" vertical="center"/>
    </xf>
    <xf numFmtId="166" fontId="19" fillId="12" borderId="2" xfId="0" applyFont="1" applyFill="1" applyBorder="1" applyAlignment="1" applyProtection="1">
      <alignment horizontal="center" vertical="center"/>
    </xf>
    <xf numFmtId="166" fontId="11" fillId="12" borderId="53" xfId="1" applyFont="1" applyFill="1" applyBorder="1" applyAlignment="1" applyProtection="1">
      <alignment horizontal="left" vertical="center" wrapText="1"/>
    </xf>
    <xf numFmtId="166" fontId="11" fillId="12" borderId="70" xfId="1" applyFont="1" applyFill="1" applyBorder="1" applyAlignment="1" applyProtection="1">
      <alignment horizontal="left" vertical="center" wrapText="1"/>
    </xf>
    <xf numFmtId="166" fontId="11" fillId="12" borderId="1" xfId="1" applyFont="1" applyFill="1" applyBorder="1" applyAlignment="1" applyProtection="1">
      <alignment horizontal="center" vertical="center" wrapText="1"/>
    </xf>
    <xf numFmtId="166" fontId="11" fillId="12" borderId="4" xfId="1" applyFont="1" applyFill="1" applyBorder="1" applyAlignment="1" applyProtection="1">
      <alignment horizontal="center" vertical="center" wrapText="1"/>
    </xf>
    <xf numFmtId="166" fontId="11" fillId="12" borderId="2" xfId="1" applyFont="1" applyFill="1" applyBorder="1" applyAlignment="1" applyProtection="1">
      <alignment horizontal="center" vertical="center" wrapText="1"/>
    </xf>
    <xf numFmtId="166" fontId="6" fillId="10" borderId="52" xfId="1" applyFont="1" applyFill="1" applyBorder="1" applyAlignment="1" applyProtection="1">
      <alignment horizontal="left" vertical="center" wrapText="1"/>
    </xf>
    <xf numFmtId="166" fontId="6" fillId="10" borderId="1" xfId="1" applyFont="1" applyFill="1" applyBorder="1" applyAlignment="1" applyProtection="1">
      <alignment horizontal="center" vertical="center" wrapText="1"/>
    </xf>
    <xf numFmtId="166" fontId="6" fillId="10" borderId="4" xfId="1" applyFont="1" applyFill="1" applyBorder="1" applyAlignment="1" applyProtection="1">
      <alignment horizontal="center" vertical="center" wrapText="1"/>
    </xf>
    <xf numFmtId="166" fontId="6" fillId="10" borderId="2" xfId="1" applyFont="1" applyFill="1" applyBorder="1" applyAlignment="1" applyProtection="1">
      <alignment horizontal="center" vertical="center" wrapText="1"/>
    </xf>
    <xf numFmtId="166" fontId="19" fillId="12" borderId="66" xfId="0" applyFont="1" applyFill="1" applyBorder="1" applyAlignment="1" applyProtection="1">
      <alignment horizontal="center" vertical="center" wrapText="1"/>
    </xf>
    <xf numFmtId="166" fontId="19" fillId="12" borderId="67" xfId="0" applyFont="1" applyFill="1" applyBorder="1" applyAlignment="1" applyProtection="1">
      <alignment horizontal="center" vertical="center" wrapText="1"/>
    </xf>
    <xf numFmtId="166" fontId="19" fillId="12" borderId="68" xfId="0" applyFont="1" applyFill="1" applyBorder="1" applyAlignment="1" applyProtection="1">
      <alignment horizontal="center" vertical="center" wrapText="1"/>
    </xf>
    <xf numFmtId="166" fontId="2" fillId="0" borderId="51" xfId="0" applyFont="1" applyFill="1" applyBorder="1" applyAlignment="1" applyProtection="1">
      <alignment horizontal="left" vertical="center" wrapText="1"/>
    </xf>
    <xf numFmtId="166" fontId="2" fillId="0" borderId="31" xfId="0" applyFont="1" applyFill="1" applyBorder="1" applyAlignment="1" applyProtection="1">
      <alignment horizontal="left" vertical="center" wrapText="1"/>
    </xf>
    <xf numFmtId="166" fontId="2" fillId="0" borderId="58" xfId="0" applyFont="1" applyFill="1" applyBorder="1" applyAlignment="1" applyProtection="1">
      <alignment horizontal="left" vertical="center" wrapText="1"/>
    </xf>
    <xf numFmtId="166" fontId="2" fillId="0" borderId="59" xfId="0" applyFont="1" applyFill="1" applyBorder="1" applyAlignment="1" applyProtection="1">
      <alignment horizontal="left" vertical="center" wrapText="1"/>
    </xf>
    <xf numFmtId="166" fontId="2" fillId="0" borderId="3" xfId="0" applyFont="1" applyFill="1" applyBorder="1" applyAlignment="1" applyProtection="1">
      <alignment horizontal="left" vertical="center" wrapText="1"/>
    </xf>
    <xf numFmtId="166" fontId="2" fillId="0" borderId="25" xfId="1" applyFont="1" applyFill="1" applyBorder="1" applyAlignment="1" applyProtection="1">
      <alignment horizontal="left" vertical="center" wrapText="1"/>
    </xf>
    <xf numFmtId="166" fontId="2" fillId="0" borderId="30" xfId="1" applyFont="1" applyFill="1" applyBorder="1" applyAlignment="1" applyProtection="1">
      <alignment horizontal="left" vertical="center" wrapText="1"/>
    </xf>
    <xf numFmtId="166" fontId="2" fillId="17" borderId="25" xfId="1" applyFont="1" applyFill="1" applyBorder="1" applyAlignment="1" applyProtection="1">
      <alignment horizontal="left" vertical="center" wrapText="1"/>
    </xf>
    <xf numFmtId="166" fontId="2" fillId="17" borderId="30" xfId="1" applyFont="1" applyFill="1" applyBorder="1" applyAlignment="1" applyProtection="1">
      <alignment horizontal="left" vertical="center" wrapText="1"/>
    </xf>
    <xf numFmtId="166" fontId="2" fillId="0" borderId="20" xfId="1" applyFont="1" applyFill="1" applyBorder="1" applyAlignment="1" applyProtection="1">
      <alignment horizontal="left" vertical="center" wrapText="1"/>
    </xf>
    <xf numFmtId="166" fontId="2" fillId="0" borderId="39" xfId="1" applyFont="1" applyFill="1" applyBorder="1" applyAlignment="1" applyProtection="1">
      <alignment horizontal="left" vertical="center" wrapText="1"/>
    </xf>
    <xf numFmtId="166" fontId="2" fillId="17" borderId="26" xfId="0" applyFont="1" applyFill="1" applyBorder="1" applyAlignment="1" applyProtection="1">
      <alignment horizontal="justify" vertical="center" wrapText="1"/>
    </xf>
    <xf numFmtId="166" fontId="2" fillId="17" borderId="60" xfId="0" applyFont="1" applyFill="1" applyBorder="1" applyAlignment="1" applyProtection="1">
      <alignment horizontal="justify" vertical="center" wrapText="1"/>
    </xf>
    <xf numFmtId="166" fontId="2" fillId="17" borderId="61" xfId="0" applyFont="1" applyFill="1" applyBorder="1" applyAlignment="1" applyProtection="1">
      <alignment horizontal="justify" vertical="center" wrapText="1"/>
    </xf>
    <xf numFmtId="166" fontId="2" fillId="17" borderId="29" xfId="0" applyFont="1" applyFill="1" applyBorder="1" applyAlignment="1" applyProtection="1">
      <alignment horizontal="left" vertical="center" wrapText="1"/>
    </xf>
    <xf numFmtId="166" fontId="2" fillId="17" borderId="40" xfId="0" applyFont="1" applyFill="1" applyBorder="1" applyAlignment="1" applyProtection="1">
      <alignment horizontal="left" vertical="center" wrapText="1"/>
    </xf>
    <xf numFmtId="166" fontId="2" fillId="17" borderId="0" xfId="0" applyFont="1" applyFill="1" applyBorder="1" applyAlignment="1" applyProtection="1">
      <alignment horizontal="left" vertical="center" wrapText="1"/>
    </xf>
    <xf numFmtId="166" fontId="2" fillId="17" borderId="5" xfId="0" applyFont="1" applyFill="1" applyBorder="1" applyAlignment="1" applyProtection="1">
      <alignment horizontal="left" vertical="center" wrapText="1"/>
    </xf>
    <xf numFmtId="166" fontId="2" fillId="7" borderId="37" xfId="1" applyFont="1" applyFill="1" applyBorder="1" applyAlignment="1" applyProtection="1">
      <alignment horizontal="center" vertical="center" wrapText="1"/>
      <protection locked="0"/>
    </xf>
    <xf numFmtId="166" fontId="2" fillId="7" borderId="41" xfId="1" applyFont="1" applyFill="1" applyBorder="1" applyAlignment="1" applyProtection="1">
      <alignment horizontal="center" vertical="center" wrapText="1"/>
      <protection locked="0"/>
    </xf>
    <xf numFmtId="166" fontId="2" fillId="7" borderId="5" xfId="1" applyFont="1" applyFill="1" applyBorder="1" applyAlignment="1" applyProtection="1">
      <alignment horizontal="center" vertical="center" wrapText="1"/>
      <protection locked="0"/>
    </xf>
    <xf numFmtId="166" fontId="2" fillId="7" borderId="3" xfId="1" applyFont="1" applyFill="1" applyBorder="1" applyAlignment="1" applyProtection="1">
      <alignment horizontal="center" vertical="center" wrapText="1"/>
      <protection locked="0"/>
    </xf>
    <xf numFmtId="166" fontId="2" fillId="7" borderId="54" xfId="0" applyFont="1" applyFill="1" applyBorder="1" applyAlignment="1" applyProtection="1">
      <alignment horizontal="center" vertical="center" wrapText="1"/>
      <protection locked="0"/>
    </xf>
    <xf numFmtId="166" fontId="5" fillId="12" borderId="1" xfId="1" applyFont="1" applyFill="1" applyBorder="1" applyAlignment="1" applyProtection="1">
      <alignment horizontal="center" vertical="center" wrapText="1"/>
    </xf>
    <xf numFmtId="166" fontId="5" fillId="12" borderId="4" xfId="1" applyFont="1" applyFill="1" applyBorder="1" applyAlignment="1" applyProtection="1">
      <alignment horizontal="center" vertical="center" wrapText="1"/>
    </xf>
    <xf numFmtId="166" fontId="5" fillId="12" borderId="2" xfId="1" applyFont="1" applyFill="1" applyBorder="1" applyAlignment="1" applyProtection="1">
      <alignment horizontal="center" vertical="center" wrapText="1"/>
    </xf>
    <xf numFmtId="166" fontId="2" fillId="7" borderId="17" xfId="1" applyFont="1" applyFill="1" applyBorder="1" applyAlignment="1" applyProtection="1">
      <alignment horizontal="center" vertical="center" wrapText="1"/>
      <protection locked="0"/>
    </xf>
    <xf numFmtId="166" fontId="2" fillId="7" borderId="27" xfId="1" applyFont="1" applyFill="1" applyBorder="1" applyAlignment="1" applyProtection="1">
      <alignment horizontal="center" vertical="center" wrapText="1"/>
      <protection locked="0"/>
    </xf>
    <xf numFmtId="166" fontId="2" fillId="7" borderId="33" xfId="1" applyFont="1" applyFill="1" applyBorder="1" applyAlignment="1" applyProtection="1">
      <alignment horizontal="center" vertical="center" wrapText="1"/>
      <protection locked="0"/>
    </xf>
    <xf numFmtId="166" fontId="2" fillId="7" borderId="12" xfId="1" applyFont="1" applyFill="1" applyBorder="1" applyAlignment="1" applyProtection="1">
      <alignment horizontal="center" vertical="center" wrapText="1"/>
      <protection locked="0"/>
    </xf>
    <xf numFmtId="166" fontId="2" fillId="7" borderId="39" xfId="1" applyFont="1" applyFill="1" applyBorder="1" applyAlignment="1" applyProtection="1">
      <alignment horizontal="center" vertical="center" wrapText="1"/>
      <protection locked="0"/>
    </xf>
    <xf numFmtId="166" fontId="2" fillId="7" borderId="30" xfId="1" applyFont="1" applyFill="1" applyBorder="1" applyAlignment="1" applyProtection="1">
      <alignment horizontal="center" vertical="center" wrapText="1"/>
      <protection locked="0"/>
    </xf>
    <xf numFmtId="166" fontId="2" fillId="7" borderId="28" xfId="1" applyFont="1" applyFill="1" applyBorder="1" applyAlignment="1" applyProtection="1">
      <alignment horizontal="center" vertical="center" wrapText="1"/>
      <protection locked="0"/>
    </xf>
    <xf numFmtId="166" fontId="2" fillId="7" borderId="45" xfId="1" applyFont="1" applyFill="1" applyBorder="1" applyAlignment="1" applyProtection="1">
      <alignment horizontal="center" vertical="center" wrapText="1"/>
      <protection locked="0"/>
    </xf>
    <xf numFmtId="166" fontId="3" fillId="6" borderId="49" xfId="0" applyFont="1" applyFill="1" applyBorder="1" applyAlignment="1" applyProtection="1">
      <alignment horizontal="center"/>
    </xf>
    <xf numFmtId="166" fontId="3" fillId="6" borderId="50" xfId="0" applyFont="1" applyFill="1" applyBorder="1" applyAlignment="1" applyProtection="1">
      <alignment horizontal="center"/>
    </xf>
    <xf numFmtId="166" fontId="3" fillId="6" borderId="51" xfId="0" applyFont="1" applyFill="1" applyBorder="1" applyAlignment="1" applyProtection="1">
      <alignment horizontal="center"/>
    </xf>
    <xf numFmtId="166" fontId="3" fillId="6" borderId="37" xfId="0" applyFont="1" applyFill="1" applyBorder="1" applyAlignment="1" applyProtection="1">
      <alignment horizontal="center"/>
    </xf>
    <xf numFmtId="166" fontId="3" fillId="6" borderId="0" xfId="0" applyFont="1" applyFill="1" applyBorder="1" applyAlignment="1" applyProtection="1">
      <alignment horizontal="center"/>
    </xf>
    <xf numFmtId="166" fontId="3" fillId="6" borderId="5" xfId="0" applyFont="1" applyFill="1" applyBorder="1" applyAlignment="1" applyProtection="1">
      <alignment horizontal="center"/>
    </xf>
    <xf numFmtId="166" fontId="3" fillId="6" borderId="41" xfId="0" applyFont="1" applyFill="1" applyBorder="1" applyAlignment="1" applyProtection="1">
      <alignment horizontal="center"/>
    </xf>
    <xf numFmtId="166" fontId="3" fillId="6" borderId="64" xfId="0" applyFont="1" applyFill="1" applyBorder="1" applyAlignment="1" applyProtection="1">
      <alignment horizontal="center"/>
    </xf>
    <xf numFmtId="166" fontId="3" fillId="6" borderId="3" xfId="0" applyFont="1" applyFill="1" applyBorder="1" applyAlignment="1" applyProtection="1">
      <alignment horizontal="center"/>
    </xf>
    <xf numFmtId="166" fontId="3" fillId="4" borderId="1" xfId="0" applyFont="1" applyFill="1" applyBorder="1" applyAlignment="1" applyProtection="1">
      <alignment horizontal="center" vertical="center" wrapText="1"/>
    </xf>
    <xf numFmtId="166" fontId="3" fillId="4" borderId="4" xfId="0" applyFont="1" applyFill="1" applyBorder="1" applyAlignment="1" applyProtection="1">
      <alignment horizontal="center" vertical="center" wrapText="1"/>
    </xf>
    <xf numFmtId="166" fontId="3" fillId="4" borderId="2" xfId="0" applyFont="1" applyFill="1" applyBorder="1" applyAlignment="1" applyProtection="1">
      <alignment horizontal="center" vertical="center" wrapText="1"/>
    </xf>
    <xf numFmtId="166" fontId="4" fillId="5" borderId="49" xfId="0" applyFont="1" applyFill="1" applyBorder="1" applyAlignment="1" applyProtection="1">
      <alignment horizontal="center" vertical="center" wrapText="1"/>
    </xf>
    <xf numFmtId="166" fontId="4" fillId="5" borderId="50" xfId="0" applyFont="1" applyFill="1" applyBorder="1" applyAlignment="1" applyProtection="1">
      <alignment horizontal="center" vertical="center" wrapText="1"/>
    </xf>
    <xf numFmtId="166" fontId="2" fillId="7" borderId="10" xfId="0" applyFont="1" applyFill="1" applyBorder="1" applyAlignment="1" applyProtection="1">
      <alignment horizontal="center" vertical="center" wrapText="1"/>
      <protection locked="0"/>
    </xf>
    <xf numFmtId="166" fontId="2" fillId="7" borderId="9" xfId="0" applyFont="1" applyFill="1" applyBorder="1" applyAlignment="1" applyProtection="1">
      <alignment horizontal="center" vertical="center" wrapText="1"/>
      <protection locked="0"/>
    </xf>
    <xf numFmtId="166" fontId="2" fillId="7" borderId="8" xfId="0" applyFont="1" applyFill="1" applyBorder="1" applyAlignment="1" applyProtection="1">
      <alignment horizontal="center" vertical="center" wrapText="1"/>
      <protection locked="0"/>
    </xf>
    <xf numFmtId="166" fontId="2" fillId="7" borderId="23" xfId="0" applyFont="1" applyFill="1" applyBorder="1" applyAlignment="1" applyProtection="1">
      <alignment horizontal="center" vertical="center" wrapText="1"/>
      <protection locked="0"/>
    </xf>
    <xf numFmtId="166" fontId="2" fillId="7" borderId="19" xfId="0" applyFont="1" applyFill="1" applyBorder="1" applyAlignment="1" applyProtection="1">
      <alignment horizontal="center" vertical="center" wrapText="1"/>
      <protection locked="0"/>
    </xf>
    <xf numFmtId="166" fontId="4" fillId="14" borderId="11" xfId="0" applyFont="1" applyFill="1" applyBorder="1" applyAlignment="1" applyProtection="1">
      <alignment horizontal="center" vertical="center" wrapText="1"/>
    </xf>
    <xf numFmtId="0" fontId="2" fillId="6" borderId="31" xfId="0" applyNumberFormat="1" applyFont="1" applyFill="1" applyBorder="1" applyAlignment="1" applyProtection="1">
      <alignment horizontal="left" vertical="center" wrapText="1"/>
    </xf>
    <xf numFmtId="0" fontId="2" fillId="6" borderId="58" xfId="0" applyNumberFormat="1" applyFont="1" applyFill="1" applyBorder="1" applyAlignment="1" applyProtection="1">
      <alignment horizontal="left" vertical="center" wrapText="1"/>
    </xf>
    <xf numFmtId="0" fontId="2" fillId="6" borderId="59" xfId="0" applyNumberFormat="1" applyFont="1" applyFill="1" applyBorder="1" applyAlignment="1" applyProtection="1">
      <alignment horizontal="left" vertical="center" wrapText="1"/>
    </xf>
    <xf numFmtId="166" fontId="5" fillId="12" borderId="64" xfId="1" applyFont="1" applyFill="1" applyBorder="1" applyAlignment="1" applyProtection="1">
      <alignment horizontal="center" vertical="center" wrapText="1"/>
    </xf>
    <xf numFmtId="166" fontId="6" fillId="10" borderId="63" xfId="0" applyFont="1" applyFill="1" applyBorder="1" applyAlignment="1" applyProtection="1">
      <alignment horizontal="left" vertical="center" wrapText="1"/>
    </xf>
    <xf numFmtId="166" fontId="2" fillId="15" borderId="32" xfId="0" applyFont="1" applyFill="1" applyBorder="1" applyAlignment="1" applyProtection="1">
      <alignment horizontal="left" vertical="center" wrapText="1"/>
    </xf>
    <xf numFmtId="166" fontId="2" fillId="17" borderId="32" xfId="0" applyFont="1" applyFill="1" applyBorder="1" applyAlignment="1" applyProtection="1">
      <alignment horizontal="left" vertical="center" wrapText="1"/>
    </xf>
    <xf numFmtId="166" fontId="2" fillId="15" borderId="20" xfId="0" applyFont="1" applyFill="1" applyBorder="1" applyAlignment="1" applyProtection="1">
      <alignment horizontal="left" vertical="center" wrapText="1"/>
    </xf>
    <xf numFmtId="166" fontId="2" fillId="6" borderId="18" xfId="0" applyFont="1" applyFill="1" applyBorder="1" applyAlignment="1" applyProtection="1">
      <alignment horizontal="left" vertical="center" wrapText="1"/>
    </xf>
    <xf numFmtId="166" fontId="2" fillId="6" borderId="56" xfId="0" applyFont="1" applyFill="1" applyBorder="1" applyAlignment="1" applyProtection="1">
      <alignment horizontal="left" vertical="center" wrapText="1"/>
    </xf>
    <xf numFmtId="166" fontId="2" fillId="6" borderId="57" xfId="0" applyFont="1" applyFill="1" applyBorder="1" applyAlignment="1" applyProtection="1">
      <alignment horizontal="left" vertical="center" wrapText="1"/>
    </xf>
    <xf numFmtId="166" fontId="2" fillId="6" borderId="18" xfId="0" applyFont="1" applyFill="1" applyBorder="1" applyAlignment="1" applyProtection="1">
      <alignment vertical="center" wrapText="1"/>
    </xf>
    <xf numFmtId="166" fontId="2" fillId="6" borderId="56" xfId="0" applyFont="1" applyFill="1" applyBorder="1" applyAlignment="1" applyProtection="1">
      <alignment vertical="center" wrapText="1"/>
    </xf>
    <xf numFmtId="166" fontId="2" fillId="6" borderId="57" xfId="0" applyFont="1" applyFill="1" applyBorder="1" applyAlignment="1" applyProtection="1">
      <alignment vertical="center" wrapText="1"/>
    </xf>
    <xf numFmtId="166" fontId="11" fillId="12" borderId="10" xfId="1" applyFont="1" applyFill="1" applyBorder="1" applyAlignment="1" applyProtection="1">
      <alignment horizontal="center" vertical="center" wrapText="1"/>
    </xf>
    <xf numFmtId="166" fontId="11" fillId="12" borderId="9" xfId="1" applyFont="1" applyFill="1" applyBorder="1" applyAlignment="1" applyProtection="1">
      <alignment horizontal="center" vertical="center" wrapText="1"/>
    </xf>
    <xf numFmtId="166" fontId="11" fillId="12" borderId="11" xfId="1" applyFont="1" applyFill="1" applyBorder="1" applyAlignment="1" applyProtection="1">
      <alignment horizontal="center" vertical="center" wrapText="1"/>
    </xf>
    <xf numFmtId="166" fontId="2" fillId="7" borderId="59" xfId="0" applyFont="1" applyFill="1" applyBorder="1" applyAlignment="1" applyProtection="1">
      <alignment horizontal="center" vertical="center" wrapText="1"/>
      <protection locked="0"/>
    </xf>
    <xf numFmtId="166" fontId="2" fillId="15" borderId="44" xfId="0" applyFont="1" applyFill="1" applyBorder="1" applyAlignment="1" applyProtection="1">
      <alignment horizontal="left" vertical="center" wrapText="1"/>
    </xf>
    <xf numFmtId="166" fontId="2" fillId="15" borderId="64" xfId="0" applyFont="1" applyFill="1" applyBorder="1" applyAlignment="1" applyProtection="1">
      <alignment horizontal="left" vertical="center" wrapText="1"/>
    </xf>
    <xf numFmtId="166" fontId="2" fillId="15" borderId="3" xfId="0" applyFont="1" applyFill="1" applyBorder="1" applyAlignment="1" applyProtection="1">
      <alignment horizontal="left" vertical="center" wrapText="1"/>
    </xf>
    <xf numFmtId="166" fontId="2" fillId="7" borderId="62" xfId="0" applyFont="1" applyFill="1" applyBorder="1" applyAlignment="1" applyProtection="1">
      <alignment horizontal="center" vertical="center" wrapText="1"/>
      <protection locked="0"/>
    </xf>
    <xf numFmtId="166" fontId="2" fillId="7" borderId="41" xfId="0" applyFont="1" applyFill="1" applyBorder="1" applyAlignment="1" applyProtection="1">
      <alignment horizontal="center" vertical="center" wrapText="1"/>
      <protection locked="0"/>
    </xf>
    <xf numFmtId="166" fontId="2" fillId="7" borderId="18" xfId="0" applyFont="1" applyFill="1" applyBorder="1" applyAlignment="1" applyProtection="1">
      <alignment horizontal="center" vertical="center" wrapText="1"/>
      <protection locked="0"/>
    </xf>
    <xf numFmtId="166" fontId="2" fillId="7" borderId="56" xfId="0" applyFont="1" applyFill="1" applyBorder="1" applyAlignment="1" applyProtection="1">
      <alignment horizontal="center" vertical="center" wrapText="1"/>
      <protection locked="0"/>
    </xf>
    <xf numFmtId="166" fontId="2" fillId="15" borderId="26" xfId="0" applyFont="1" applyFill="1" applyBorder="1" applyAlignment="1" applyProtection="1">
      <alignment horizontal="left" wrapText="1"/>
    </xf>
    <xf numFmtId="166" fontId="2" fillId="15" borderId="60" xfId="0" applyFont="1" applyFill="1" applyBorder="1" applyAlignment="1" applyProtection="1">
      <alignment horizontal="left" wrapText="1"/>
    </xf>
    <xf numFmtId="166" fontId="2" fillId="15" borderId="61" xfId="0" applyFont="1" applyFill="1" applyBorder="1" applyAlignment="1" applyProtection="1">
      <alignment horizontal="left" wrapText="1"/>
    </xf>
    <xf numFmtId="166" fontId="2" fillId="7" borderId="6" xfId="0" applyFont="1" applyFill="1" applyBorder="1" applyAlignment="1" applyProtection="1">
      <alignment horizontal="center" vertical="center" wrapText="1"/>
      <protection locked="0"/>
    </xf>
    <xf numFmtId="166" fontId="2" fillId="7" borderId="7" xfId="0" applyFont="1" applyFill="1" applyBorder="1" applyAlignment="1" applyProtection="1">
      <alignment horizontal="center" vertical="center" wrapText="1"/>
      <protection locked="0"/>
    </xf>
    <xf numFmtId="166" fontId="2" fillId="7" borderId="72" xfId="0" applyFont="1" applyFill="1" applyBorder="1" applyAlignment="1" applyProtection="1">
      <alignment horizontal="center" vertical="center" wrapText="1"/>
      <protection locked="0"/>
    </xf>
    <xf numFmtId="166" fontId="5" fillId="12" borderId="3" xfId="1" applyFont="1" applyFill="1" applyBorder="1" applyAlignment="1" applyProtection="1">
      <alignment horizontal="center" vertical="center" wrapText="1"/>
    </xf>
    <xf numFmtId="166" fontId="4" fillId="5" borderId="51" xfId="0" applyFont="1" applyFill="1" applyBorder="1" applyAlignment="1" applyProtection="1">
      <alignment horizontal="center" vertical="center" wrapText="1"/>
    </xf>
    <xf numFmtId="166" fontId="2" fillId="7" borderId="46" xfId="0" applyFont="1" applyFill="1" applyBorder="1" applyAlignment="1" applyProtection="1">
      <alignment horizontal="center" vertical="center" wrapText="1"/>
      <protection locked="0"/>
    </xf>
    <xf numFmtId="166" fontId="2" fillId="7" borderId="45" xfId="0" applyFont="1" applyFill="1" applyBorder="1" applyAlignment="1" applyProtection="1">
      <alignment horizontal="center" vertical="center" wrapText="1"/>
      <protection locked="0"/>
    </xf>
    <xf numFmtId="166" fontId="2" fillId="7" borderId="69" xfId="0" applyFont="1" applyFill="1" applyBorder="1" applyAlignment="1" applyProtection="1">
      <alignment horizontal="center" vertical="center" wrapText="1"/>
      <protection locked="0"/>
    </xf>
    <xf numFmtId="166" fontId="2" fillId="7" borderId="43" xfId="0" applyFont="1" applyFill="1" applyBorder="1" applyAlignment="1" applyProtection="1">
      <alignment horizontal="center" vertical="center" wrapText="1"/>
      <protection locked="0"/>
    </xf>
    <xf numFmtId="166" fontId="2" fillId="6" borderId="71" xfId="0" applyFont="1" applyFill="1" applyBorder="1" applyAlignment="1" applyProtection="1">
      <alignment horizontal="left" vertical="center" wrapText="1"/>
    </xf>
    <xf numFmtId="166" fontId="2" fillId="6" borderId="72" xfId="0" applyFont="1" applyFill="1" applyBorder="1" applyAlignment="1" applyProtection="1">
      <alignment horizontal="left" vertical="center" wrapText="1"/>
    </xf>
    <xf numFmtId="166" fontId="2" fillId="7" borderId="12" xfId="0" applyFont="1" applyFill="1" applyBorder="1" applyAlignment="1" applyProtection="1">
      <alignment horizontal="center" vertical="center" wrapText="1"/>
      <protection locked="0"/>
    </xf>
    <xf numFmtId="166" fontId="2" fillId="7" borderId="13" xfId="0" applyFont="1" applyFill="1" applyBorder="1" applyAlignment="1" applyProtection="1">
      <alignment horizontal="center" vertical="center" wrapText="1"/>
      <protection locked="0"/>
    </xf>
    <xf numFmtId="166" fontId="6" fillId="13" borderId="53" xfId="0" applyFont="1" applyFill="1" applyBorder="1" applyAlignment="1" applyProtection="1">
      <alignment horizontal="left" vertical="center" wrapText="1"/>
    </xf>
    <xf numFmtId="166" fontId="6" fillId="13" borderId="70" xfId="0" applyFont="1" applyFill="1" applyBorder="1" applyAlignment="1" applyProtection="1">
      <alignment horizontal="left" vertical="center" wrapText="1"/>
    </xf>
    <xf numFmtId="166" fontId="2" fillId="7" borderId="14" xfId="0" applyFont="1" applyFill="1" applyBorder="1" applyAlignment="1" applyProtection="1">
      <alignment horizontal="center" vertical="center" wrapText="1"/>
      <protection locked="0"/>
    </xf>
    <xf numFmtId="1" fontId="2" fillId="0" borderId="66" xfId="0" applyNumberFormat="1" applyFont="1" applyFill="1" applyBorder="1" applyAlignment="1" applyProtection="1">
      <alignment horizontal="center" vertical="center" wrapText="1"/>
    </xf>
    <xf numFmtId="1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 wrapText="1"/>
    </xf>
    <xf numFmtId="166" fontId="6" fillId="13" borderId="52" xfId="0" applyFont="1" applyFill="1" applyBorder="1" applyAlignment="1" applyProtection="1">
      <alignment horizontal="left" vertical="center" wrapText="1"/>
    </xf>
    <xf numFmtId="166" fontId="2" fillId="7" borderId="33" xfId="0" applyFont="1" applyFill="1" applyBorder="1" applyAlignment="1" applyProtection="1">
      <alignment horizontal="center" vertical="center" wrapText="1"/>
      <protection locked="0"/>
    </xf>
    <xf numFmtId="166" fontId="9" fillId="2" borderId="8" xfId="0" applyFont="1" applyFill="1" applyBorder="1" applyAlignment="1">
      <alignment horizontal="center" vertical="center" wrapText="1"/>
    </xf>
    <xf numFmtId="166" fontId="9" fillId="2" borderId="9" xfId="0" applyFont="1" applyFill="1" applyBorder="1" applyAlignment="1">
      <alignment horizontal="center" vertical="center" wrapText="1"/>
    </xf>
    <xf numFmtId="166" fontId="9" fillId="2" borderId="11" xfId="0" applyFont="1" applyFill="1" applyBorder="1" applyAlignment="1">
      <alignment horizontal="center" vertical="center" wrapText="1"/>
    </xf>
    <xf numFmtId="166" fontId="9" fillId="2" borderId="26" xfId="0" applyFont="1" applyFill="1" applyBorder="1" applyAlignment="1">
      <alignment horizontal="center" vertical="center" wrapText="1"/>
    </xf>
    <xf numFmtId="166" fontId="9" fillId="2" borderId="60" xfId="0" applyFont="1" applyFill="1" applyBorder="1" applyAlignment="1">
      <alignment horizontal="center" vertical="center" wrapText="1"/>
    </xf>
    <xf numFmtId="166" fontId="9" fillId="2" borderId="61" xfId="0" applyFont="1" applyFill="1" applyBorder="1" applyAlignment="1">
      <alignment horizontal="center" vertical="center" wrapText="1"/>
    </xf>
    <xf numFmtId="166" fontId="9" fillId="2" borderId="14" xfId="0" applyFont="1" applyFill="1" applyBorder="1" applyAlignment="1">
      <alignment horizontal="center" vertical="center" wrapText="1"/>
    </xf>
    <xf numFmtId="166" fontId="9" fillId="2" borderId="15" xfId="0" applyFont="1" applyFill="1" applyBorder="1" applyAlignment="1">
      <alignment horizontal="center" vertical="center" wrapText="1"/>
    </xf>
    <xf numFmtId="166" fontId="9" fillId="2" borderId="16" xfId="0" applyFont="1" applyFill="1" applyBorder="1" applyAlignment="1">
      <alignment horizontal="center" vertical="center" wrapText="1"/>
    </xf>
    <xf numFmtId="166" fontId="9" fillId="2" borderId="6" xfId="0" applyFont="1" applyFill="1" applyBorder="1" applyAlignment="1">
      <alignment horizontal="left" vertical="center" wrapText="1"/>
    </xf>
    <xf numFmtId="166" fontId="9" fillId="2" borderId="7" xfId="0" applyFont="1" applyFill="1" applyBorder="1" applyAlignment="1">
      <alignment horizontal="left" vertical="center" wrapText="1"/>
    </xf>
    <xf numFmtId="166" fontId="9" fillId="2" borderId="27" xfId="0" applyFont="1" applyFill="1" applyBorder="1" applyAlignment="1">
      <alignment horizontal="left" vertical="center" wrapText="1"/>
    </xf>
    <xf numFmtId="166" fontId="9" fillId="2" borderId="25" xfId="0" applyFont="1" applyFill="1" applyBorder="1" applyAlignment="1">
      <alignment horizontal="left" vertical="center" wrapText="1"/>
    </xf>
    <xf numFmtId="166" fontId="9" fillId="2" borderId="12" xfId="0" applyFont="1" applyFill="1" applyBorder="1" applyAlignment="1">
      <alignment horizontal="left" vertical="center" wrapText="1"/>
    </xf>
    <xf numFmtId="166" fontId="9" fillId="2" borderId="13" xfId="0" applyFont="1" applyFill="1" applyBorder="1" applyAlignment="1">
      <alignment horizontal="left" vertical="center" wrapText="1"/>
    </xf>
    <xf numFmtId="166" fontId="4" fillId="0" borderId="40" xfId="0" applyFont="1" applyBorder="1" applyAlignment="1" applyProtection="1">
      <alignment horizontal="left" vertical="center" wrapText="1"/>
    </xf>
    <xf numFmtId="166" fontId="4" fillId="0" borderId="0" xfId="0" applyFont="1" applyBorder="1" applyAlignment="1" applyProtection="1">
      <alignment horizontal="left" vertical="center" wrapText="1"/>
    </xf>
    <xf numFmtId="166" fontId="4" fillId="0" borderId="44" xfId="0" applyFont="1" applyBorder="1" applyAlignment="1" applyProtection="1">
      <alignment horizontal="left" vertical="center" wrapText="1"/>
    </xf>
    <xf numFmtId="166" fontId="4" fillId="0" borderId="64" xfId="0" applyFont="1" applyBorder="1" applyAlignment="1" applyProtection="1">
      <alignment horizontal="left" vertical="center" wrapText="1"/>
    </xf>
    <xf numFmtId="166" fontId="2" fillId="0" borderId="71" xfId="0" applyFont="1" applyBorder="1" applyAlignment="1" applyProtection="1">
      <alignment horizontal="center" vertical="center" wrapText="1"/>
    </xf>
    <xf numFmtId="166" fontId="2" fillId="0" borderId="50" xfId="0" applyFont="1" applyBorder="1" applyAlignment="1" applyProtection="1">
      <alignment horizontal="center" vertical="center" wrapText="1"/>
    </xf>
    <xf numFmtId="166" fontId="2" fillId="0" borderId="40" xfId="0" applyFont="1" applyBorder="1" applyAlignment="1" applyProtection="1">
      <alignment horizontal="center" vertical="center" wrapText="1"/>
    </xf>
    <xf numFmtId="166" fontId="2" fillId="0" borderId="0" xfId="0" applyFont="1" applyBorder="1" applyAlignment="1" applyProtection="1">
      <alignment horizontal="center" vertical="center" wrapText="1"/>
    </xf>
    <xf numFmtId="166" fontId="2" fillId="0" borderId="44" xfId="0" applyFont="1" applyBorder="1" applyAlignment="1" applyProtection="1">
      <alignment horizontal="center" vertical="center" wrapText="1"/>
    </xf>
    <xf numFmtId="166" fontId="2" fillId="0" borderId="64" xfId="0" applyFont="1" applyBorder="1" applyAlignment="1" applyProtection="1">
      <alignment horizontal="center" vertical="center" wrapText="1"/>
    </xf>
    <xf numFmtId="166" fontId="2" fillId="7" borderId="76" xfId="0" applyFont="1" applyFill="1" applyBorder="1" applyAlignment="1" applyProtection="1">
      <alignment horizontal="center" vertical="center" wrapText="1"/>
      <protection locked="0"/>
    </xf>
    <xf numFmtId="166" fontId="2" fillId="0" borderId="51" xfId="0" applyFont="1" applyBorder="1" applyAlignment="1" applyProtection="1">
      <alignment horizontal="center" vertical="center" wrapText="1"/>
    </xf>
    <xf numFmtId="166" fontId="2" fillId="0" borderId="5" xfId="0" applyFont="1" applyBorder="1" applyAlignment="1" applyProtection="1">
      <alignment horizontal="center" vertical="center" wrapText="1"/>
    </xf>
    <xf numFmtId="166" fontId="2" fillId="0" borderId="3" xfId="0" applyFont="1" applyBorder="1" applyAlignment="1" applyProtection="1">
      <alignment horizontal="center" vertical="center" wrapText="1"/>
    </xf>
    <xf numFmtId="0" fontId="2" fillId="0" borderId="71" xfId="0" applyNumberFormat="1" applyFont="1" applyFill="1" applyBorder="1" applyAlignment="1" applyProtection="1">
      <alignment horizontal="left" vertical="center" wrapText="1"/>
    </xf>
    <xf numFmtId="0" fontId="2" fillId="0" borderId="50" xfId="0" applyNumberFormat="1" applyFont="1" applyFill="1" applyBorder="1" applyAlignment="1" applyProtection="1">
      <alignment horizontal="left" vertical="center" wrapText="1"/>
    </xf>
    <xf numFmtId="0" fontId="2" fillId="0" borderId="51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66" fontId="6" fillId="10" borderId="64" xfId="0" applyFont="1" applyFill="1" applyBorder="1" applyAlignment="1" applyProtection="1">
      <alignment horizontal="center" vertical="center" wrapText="1"/>
    </xf>
    <xf numFmtId="166" fontId="2" fillId="15" borderId="31" xfId="0" applyFont="1" applyFill="1" applyBorder="1" applyAlignment="1" applyProtection="1">
      <alignment horizontal="left" vertical="center" wrapText="1"/>
    </xf>
    <xf numFmtId="166" fontId="2" fillId="15" borderId="58" xfId="0" applyFont="1" applyFill="1" applyBorder="1" applyAlignment="1" applyProtection="1">
      <alignment horizontal="left" vertical="center" wrapText="1"/>
    </xf>
    <xf numFmtId="166" fontId="2" fillId="15" borderId="59" xfId="0" applyFont="1" applyFill="1" applyBorder="1" applyAlignment="1" applyProtection="1">
      <alignment horizontal="left" vertical="center" wrapText="1"/>
    </xf>
    <xf numFmtId="166" fontId="2" fillId="15" borderId="25" xfId="0" applyFont="1" applyFill="1" applyBorder="1" applyAlignment="1" applyProtection="1">
      <alignment horizontal="left" vertical="center" wrapText="1"/>
    </xf>
    <xf numFmtId="166" fontId="6" fillId="10" borderId="65" xfId="0" applyFont="1" applyFill="1" applyBorder="1" applyAlignment="1" applyProtection="1">
      <alignment horizontal="left" vertical="center" wrapText="1"/>
    </xf>
    <xf numFmtId="166" fontId="2" fillId="0" borderId="29" xfId="0" applyFont="1" applyFill="1" applyBorder="1" applyAlignment="1" applyProtection="1">
      <alignment horizontal="left" vertical="center" wrapText="1"/>
    </xf>
    <xf numFmtId="166" fontId="20" fillId="8" borderId="29" xfId="0" applyFont="1" applyFill="1" applyBorder="1" applyAlignment="1" applyProtection="1">
      <alignment horizontal="center"/>
    </xf>
    <xf numFmtId="166" fontId="20" fillId="8" borderId="20" xfId="0" applyFont="1" applyFill="1" applyBorder="1" applyAlignment="1" applyProtection="1">
      <alignment horizontal="center"/>
    </xf>
    <xf numFmtId="166" fontId="20" fillId="8" borderId="63" xfId="0" applyFont="1" applyFill="1" applyBorder="1" applyAlignment="1" applyProtection="1">
      <alignment horizontal="center"/>
    </xf>
    <xf numFmtId="166" fontId="2" fillId="8" borderId="29" xfId="0" applyFont="1" applyFill="1" applyBorder="1" applyAlignment="1" applyProtection="1">
      <alignment horizontal="center" vertical="center" wrapText="1"/>
      <protection locked="0"/>
    </xf>
    <xf numFmtId="166" fontId="2" fillId="8" borderId="63" xfId="0" applyFont="1" applyFill="1" applyBorder="1" applyAlignment="1" applyProtection="1">
      <alignment horizontal="center" vertical="center" wrapText="1"/>
      <protection locked="0"/>
    </xf>
    <xf numFmtId="166" fontId="2" fillId="8" borderId="20" xfId="0" applyFont="1" applyFill="1" applyBorder="1" applyAlignment="1" applyProtection="1">
      <alignment horizontal="center" vertical="center" wrapText="1"/>
      <protection locked="0"/>
    </xf>
    <xf numFmtId="166" fontId="6" fillId="10" borderId="25" xfId="0" applyFont="1" applyFill="1" applyBorder="1" applyAlignment="1" applyProtection="1">
      <alignment horizontal="left" vertical="center" wrapText="1"/>
    </xf>
    <xf numFmtId="166" fontId="6" fillId="13" borderId="25" xfId="0" applyFont="1" applyFill="1" applyBorder="1" applyAlignment="1" applyProtection="1">
      <alignment horizontal="left" vertical="center" wrapText="1"/>
    </xf>
    <xf numFmtId="166" fontId="9" fillId="0" borderId="14" xfId="1" applyFont="1" applyFill="1" applyBorder="1" applyAlignment="1" applyProtection="1">
      <alignment horizontal="right" vertical="center" wrapText="1"/>
    </xf>
    <xf numFmtId="166" fontId="9" fillId="0" borderId="15" xfId="1" applyFont="1" applyFill="1" applyBorder="1" applyAlignment="1" applyProtection="1">
      <alignment horizontal="right" vertical="center" wrapText="1"/>
    </xf>
    <xf numFmtId="166" fontId="11" fillId="12" borderId="25" xfId="1" applyFont="1" applyFill="1" applyBorder="1" applyAlignment="1" applyProtection="1">
      <alignment horizontal="left" vertical="center" wrapText="1"/>
    </xf>
    <xf numFmtId="166" fontId="8" fillId="0" borderId="41" xfId="1" applyFont="1" applyFill="1" applyBorder="1" applyAlignment="1" applyProtection="1">
      <alignment horizontal="center" vertical="center" wrapText="1"/>
    </xf>
    <xf numFmtId="166" fontId="8" fillId="0" borderId="42" xfId="1" applyFont="1" applyFill="1" applyBorder="1" applyAlignment="1" applyProtection="1">
      <alignment horizontal="center" vertical="center" wrapText="1"/>
    </xf>
    <xf numFmtId="166" fontId="11" fillId="12" borderId="26" xfId="1" applyFont="1" applyFill="1" applyBorder="1" applyAlignment="1" applyProtection="1">
      <alignment horizontal="left" vertical="center" wrapText="1"/>
    </xf>
    <xf numFmtId="166" fontId="11" fillId="12" borderId="32" xfId="1" applyFont="1" applyFill="1" applyBorder="1" applyAlignment="1" applyProtection="1">
      <alignment horizontal="left" vertical="center" wrapText="1"/>
    </xf>
    <xf numFmtId="166" fontId="6" fillId="13" borderId="29" xfId="0" applyFont="1" applyFill="1" applyBorder="1" applyAlignment="1" applyProtection="1">
      <alignment horizontal="left" vertical="center" wrapText="1"/>
    </xf>
    <xf numFmtId="166" fontId="6" fillId="13" borderId="20" xfId="0" applyFont="1" applyFill="1" applyBorder="1" applyAlignment="1" applyProtection="1">
      <alignment horizontal="left" vertical="center" wrapText="1"/>
    </xf>
    <xf numFmtId="1" fontId="2" fillId="0" borderId="27" xfId="1" applyNumberFormat="1" applyFont="1" applyFill="1" applyBorder="1" applyAlignment="1" applyProtection="1">
      <alignment horizontal="center" vertical="center" wrapText="1"/>
    </xf>
    <xf numFmtId="0" fontId="2" fillId="0" borderId="27" xfId="1" applyNumberFormat="1" applyFont="1" applyFill="1" applyBorder="1" applyAlignment="1" applyProtection="1">
      <alignment horizontal="center" vertical="center" wrapText="1"/>
    </xf>
    <xf numFmtId="166" fontId="2" fillId="0" borderId="29" xfId="1" applyFont="1" applyFill="1" applyBorder="1" applyAlignment="1" applyProtection="1">
      <alignment horizontal="center" vertical="center" wrapText="1"/>
    </xf>
    <xf numFmtId="166" fontId="2" fillId="0" borderId="20" xfId="1" applyFont="1" applyFill="1" applyBorder="1" applyAlignment="1" applyProtection="1">
      <alignment horizontal="center" vertical="center" wrapText="1"/>
    </xf>
    <xf numFmtId="166" fontId="11" fillId="12" borderId="20" xfId="1" applyFont="1" applyFill="1" applyBorder="1" applyAlignment="1" applyProtection="1">
      <alignment horizontal="left" vertical="center" wrapText="1"/>
    </xf>
    <xf numFmtId="166" fontId="3" fillId="0" borderId="49" xfId="0" applyFont="1" applyFill="1" applyBorder="1" applyAlignment="1" applyProtection="1">
      <alignment horizontal="center"/>
    </xf>
    <xf numFmtId="166" fontId="3" fillId="0" borderId="50" xfId="0" applyFont="1" applyFill="1" applyBorder="1" applyAlignment="1" applyProtection="1">
      <alignment horizontal="center"/>
    </xf>
    <xf numFmtId="166" fontId="3" fillId="0" borderId="51" xfId="0" applyFont="1" applyFill="1" applyBorder="1" applyAlignment="1" applyProtection="1">
      <alignment horizontal="center"/>
    </xf>
    <xf numFmtId="166" fontId="3" fillId="0" borderId="37" xfId="0" applyFont="1" applyFill="1" applyBorder="1" applyAlignment="1" applyProtection="1">
      <alignment horizontal="center"/>
    </xf>
    <xf numFmtId="166" fontId="3" fillId="0" borderId="0" xfId="0" applyFont="1" applyFill="1" applyBorder="1" applyAlignment="1" applyProtection="1">
      <alignment horizontal="center"/>
    </xf>
    <xf numFmtId="166" fontId="3" fillId="0" borderId="5" xfId="0" applyFont="1" applyFill="1" applyBorder="1" applyAlignment="1" applyProtection="1">
      <alignment horizontal="center"/>
    </xf>
    <xf numFmtId="166" fontId="3" fillId="0" borderId="41" xfId="0" applyFont="1" applyFill="1" applyBorder="1" applyAlignment="1" applyProtection="1">
      <alignment horizontal="center"/>
    </xf>
    <xf numFmtId="166" fontId="3" fillId="0" borderId="64" xfId="0" applyFont="1" applyFill="1" applyBorder="1" applyAlignment="1" applyProtection="1">
      <alignment horizontal="center"/>
    </xf>
    <xf numFmtId="166" fontId="3" fillId="0" borderId="3" xfId="0" applyFont="1" applyFill="1" applyBorder="1" applyAlignment="1" applyProtection="1">
      <alignment horizontal="center"/>
    </xf>
    <xf numFmtId="166" fontId="6" fillId="10" borderId="25" xfId="1" applyFont="1" applyFill="1" applyBorder="1" applyAlignment="1" applyProtection="1">
      <alignment horizontal="left" vertical="center" wrapText="1"/>
    </xf>
    <xf numFmtId="166" fontId="23" fillId="12" borderId="25" xfId="1" applyNumberFormat="1" applyFont="1" applyFill="1" applyBorder="1" applyAlignment="1" applyProtection="1">
      <alignment horizontal="center" vertical="center" wrapText="1"/>
    </xf>
    <xf numFmtId="166" fontId="23" fillId="12" borderId="25" xfId="0" applyFont="1" applyFill="1" applyBorder="1" applyAlignment="1" applyProtection="1">
      <alignment horizontal="center" vertical="center" wrapText="1"/>
    </xf>
    <xf numFmtId="166" fontId="23" fillId="12" borderId="30" xfId="0" applyFont="1" applyFill="1" applyBorder="1" applyAlignment="1" applyProtection="1">
      <alignment horizontal="center" vertical="center" wrapText="1"/>
    </xf>
    <xf numFmtId="1" fontId="23" fillId="12" borderId="27" xfId="1" applyNumberFormat="1" applyFont="1" applyFill="1" applyBorder="1" applyAlignment="1" applyProtection="1">
      <alignment horizontal="center" vertical="center" wrapText="1"/>
    </xf>
    <xf numFmtId="166" fontId="23" fillId="12" borderId="25" xfId="1" applyFont="1" applyFill="1" applyBorder="1" applyAlignment="1" applyProtection="1">
      <alignment horizontal="center" vertical="center" wrapText="1"/>
    </xf>
    <xf numFmtId="1" fontId="23" fillId="12" borderId="25" xfId="1" applyNumberFormat="1" applyFont="1" applyFill="1" applyBorder="1" applyAlignment="1" applyProtection="1">
      <alignment horizontal="center" vertical="center" wrapText="1"/>
    </xf>
    <xf numFmtId="166" fontId="20" fillId="8" borderId="25" xfId="0" applyFont="1" applyFill="1" applyBorder="1" applyAlignment="1" applyProtection="1">
      <alignment horizontal="center"/>
    </xf>
    <xf numFmtId="166" fontId="2" fillId="0" borderId="33" xfId="1" applyFont="1" applyFill="1" applyBorder="1" applyAlignment="1" applyProtection="1">
      <alignment horizontal="center" vertical="center" wrapText="1"/>
    </xf>
    <xf numFmtId="166" fontId="2" fillId="0" borderId="17" xfId="1" applyFont="1" applyFill="1" applyBorder="1" applyAlignment="1" applyProtection="1">
      <alignment horizontal="center" vertical="center" wrapText="1"/>
    </xf>
    <xf numFmtId="166" fontId="3" fillId="4" borderId="6" xfId="0" applyFont="1" applyFill="1" applyBorder="1" applyAlignment="1" applyProtection="1">
      <alignment horizontal="center" vertical="center" wrapText="1"/>
      <protection locked="0"/>
    </xf>
    <xf numFmtId="166" fontId="3" fillId="4" borderId="7" xfId="0" applyFont="1" applyFill="1" applyBorder="1" applyAlignment="1" applyProtection="1">
      <alignment horizontal="center" vertical="center" wrapText="1"/>
      <protection locked="0"/>
    </xf>
    <xf numFmtId="166" fontId="3" fillId="4" borderId="46" xfId="0" applyFont="1" applyFill="1" applyBorder="1" applyAlignment="1" applyProtection="1">
      <alignment horizontal="center" vertical="center" wrapText="1"/>
      <protection locked="0"/>
    </xf>
    <xf numFmtId="1" fontId="2" fillId="8" borderId="29" xfId="1" applyNumberFormat="1" applyFont="1" applyFill="1" applyBorder="1" applyAlignment="1" applyProtection="1">
      <alignment horizontal="center" vertical="center" wrapText="1"/>
    </xf>
    <xf numFmtId="1" fontId="2" fillId="8" borderId="20" xfId="1" applyNumberFormat="1" applyFont="1" applyFill="1" applyBorder="1" applyAlignment="1" applyProtection="1">
      <alignment horizontal="center" vertical="center" wrapText="1"/>
    </xf>
    <xf numFmtId="166" fontId="2" fillId="8" borderId="29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63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0" xfId="1" applyNumberFormat="1" applyFont="1" applyFill="1" applyBorder="1" applyAlignment="1" applyProtection="1">
      <alignment horizontal="center" vertical="center" wrapText="1"/>
      <protection locked="0"/>
    </xf>
    <xf numFmtId="166" fontId="9" fillId="2" borderId="10" xfId="0" applyFont="1" applyFill="1" applyBorder="1" applyAlignment="1">
      <alignment horizontal="left" vertical="center" wrapText="1"/>
    </xf>
    <xf numFmtId="166" fontId="9" fillId="2" borderId="76" xfId="0" applyFont="1" applyFill="1" applyBorder="1" applyAlignment="1">
      <alignment horizontal="left" vertical="center" wrapText="1"/>
    </xf>
    <xf numFmtId="166" fontId="9" fillId="2" borderId="24" xfId="0" applyFont="1" applyFill="1" applyBorder="1" applyAlignment="1">
      <alignment horizontal="left" vertical="center" wrapText="1"/>
    </xf>
    <xf numFmtId="166" fontId="9" fillId="2" borderId="32" xfId="0" applyFont="1" applyFill="1" applyBorder="1" applyAlignment="1">
      <alignment horizontal="left" vertical="center" wrapText="1"/>
    </xf>
    <xf numFmtId="166" fontId="9" fillId="2" borderId="69" xfId="0" applyFont="1" applyFill="1" applyBorder="1" applyAlignment="1">
      <alignment horizontal="left" vertical="center" wrapText="1"/>
    </xf>
    <xf numFmtId="166" fontId="9" fillId="2" borderId="43" xfId="0" applyFont="1" applyFill="1" applyBorder="1" applyAlignment="1">
      <alignment horizontal="left" vertical="center" wrapText="1"/>
    </xf>
    <xf numFmtId="166" fontId="8" fillId="6" borderId="26" xfId="1" applyFont="1" applyFill="1" applyBorder="1" applyAlignment="1" applyProtection="1">
      <alignment horizontal="left" vertical="center" wrapText="1"/>
    </xf>
    <xf numFmtId="166" fontId="8" fillId="6" borderId="32" xfId="1" applyFont="1" applyFill="1" applyBorder="1" applyAlignment="1" applyProtection="1">
      <alignment horizontal="left" vertical="center" wrapText="1"/>
    </xf>
    <xf numFmtId="166" fontId="8" fillId="6" borderId="79" xfId="0" applyFont="1" applyFill="1" applyBorder="1" applyAlignment="1" applyProtection="1">
      <alignment horizontal="left" vertical="center" wrapText="1"/>
    </xf>
    <xf numFmtId="166" fontId="8" fillId="6" borderId="80" xfId="0" applyFont="1" applyFill="1" applyBorder="1" applyAlignment="1" applyProtection="1">
      <alignment horizontal="left" vertical="center" wrapText="1"/>
    </xf>
    <xf numFmtId="166" fontId="3" fillId="8" borderId="49" xfId="1" applyFont="1" applyFill="1" applyBorder="1" applyAlignment="1" applyProtection="1">
      <alignment horizontal="center" vertical="center" wrapText="1"/>
    </xf>
    <xf numFmtId="166" fontId="3" fillId="8" borderId="50" xfId="1" applyFont="1" applyFill="1" applyBorder="1" applyAlignment="1" applyProtection="1">
      <alignment horizontal="center" vertical="center" wrapText="1"/>
    </xf>
    <xf numFmtId="166" fontId="3" fillId="8" borderId="51" xfId="1" applyFont="1" applyFill="1" applyBorder="1" applyAlignment="1" applyProtection="1">
      <alignment horizontal="center" vertical="center" wrapText="1"/>
    </xf>
    <xf numFmtId="1" fontId="11" fillId="12" borderId="6" xfId="1" applyNumberFormat="1" applyFont="1" applyFill="1" applyBorder="1" applyAlignment="1" applyProtection="1">
      <alignment horizontal="center" vertical="center" wrapText="1"/>
    </xf>
    <xf numFmtId="1" fontId="11" fillId="12" borderId="34" xfId="1" applyNumberFormat="1" applyFont="1" applyFill="1" applyBorder="1" applyAlignment="1" applyProtection="1">
      <alignment horizontal="center" vertical="center" wrapText="1"/>
    </xf>
    <xf numFmtId="166" fontId="11" fillId="12" borderId="7" xfId="1" applyFont="1" applyFill="1" applyBorder="1" applyAlignment="1" applyProtection="1">
      <alignment horizontal="center" vertical="center" wrapText="1"/>
    </xf>
    <xf numFmtId="166" fontId="11" fillId="12" borderId="35" xfId="1" applyFont="1" applyFill="1" applyBorder="1" applyAlignment="1" applyProtection="1">
      <alignment horizontal="center" vertical="center" wrapText="1"/>
    </xf>
    <xf numFmtId="166" fontId="11" fillId="12" borderId="8" xfId="1" applyFont="1" applyFill="1" applyBorder="1" applyAlignment="1" applyProtection="1">
      <alignment horizontal="center" vertical="center" wrapText="1"/>
    </xf>
    <xf numFmtId="166" fontId="11" fillId="12" borderId="46" xfId="1" applyFont="1" applyFill="1" applyBorder="1" applyAlignment="1" applyProtection="1">
      <alignment horizontal="center" vertical="center" wrapText="1"/>
    </xf>
    <xf numFmtId="166" fontId="11" fillId="12" borderId="71" xfId="1" applyFont="1" applyFill="1" applyBorder="1" applyAlignment="1" applyProtection="1">
      <alignment horizontal="center" vertical="center" wrapText="1"/>
    </xf>
    <xf numFmtId="166" fontId="11" fillId="12" borderId="72" xfId="1" applyFont="1" applyFill="1" applyBorder="1" applyAlignment="1" applyProtection="1">
      <alignment horizontal="center" vertical="center" wrapText="1"/>
    </xf>
    <xf numFmtId="166" fontId="11" fillId="12" borderId="77" xfId="1" applyFont="1" applyFill="1" applyBorder="1" applyAlignment="1" applyProtection="1">
      <alignment horizontal="center" vertical="center" wrapText="1"/>
    </xf>
    <xf numFmtId="166" fontId="11" fillId="12" borderId="78" xfId="1" applyFont="1" applyFill="1" applyBorder="1" applyAlignment="1" applyProtection="1">
      <alignment horizontal="center" vertical="center" wrapText="1"/>
    </xf>
    <xf numFmtId="166" fontId="10" fillId="12" borderId="50" xfId="1" applyFont="1" applyFill="1" applyBorder="1" applyAlignment="1" applyProtection="1">
      <alignment horizontal="center" vertical="center" wrapText="1"/>
    </xf>
    <xf numFmtId="166" fontId="10" fillId="12" borderId="51" xfId="1" applyFont="1" applyFill="1" applyBorder="1" applyAlignment="1" applyProtection="1">
      <alignment horizontal="center" vertical="center" wrapText="1"/>
    </xf>
    <xf numFmtId="166" fontId="10" fillId="12" borderId="64" xfId="1" applyFont="1" applyFill="1" applyBorder="1" applyAlignment="1" applyProtection="1">
      <alignment horizontal="center" vertical="center" wrapText="1"/>
    </xf>
    <xf numFmtId="166" fontId="10" fillId="12" borderId="3" xfId="1" applyFont="1" applyFill="1" applyBorder="1" applyAlignment="1" applyProtection="1">
      <alignment horizontal="center" vertical="center" wrapText="1"/>
    </xf>
    <xf numFmtId="166" fontId="8" fillId="6" borderId="14" xfId="1" applyFont="1" applyFill="1" applyBorder="1" applyAlignment="1" applyProtection="1">
      <alignment horizontal="left" vertical="center" wrapText="1"/>
    </xf>
    <xf numFmtId="166" fontId="8" fillId="6" borderId="43" xfId="1" applyFont="1" applyFill="1" applyBorder="1" applyAlignment="1" applyProtection="1">
      <alignment horizontal="left" vertical="center" wrapText="1"/>
    </xf>
    <xf numFmtId="166" fontId="9" fillId="2" borderId="13" xfId="0" applyFont="1" applyFill="1" applyBorder="1" applyAlignment="1" applyProtection="1">
      <alignment horizontal="center" vertical="center" wrapText="1"/>
      <protection locked="0"/>
    </xf>
    <xf numFmtId="166" fontId="9" fillId="2" borderId="45" xfId="0" applyFont="1" applyFill="1" applyBorder="1" applyAlignment="1" applyProtection="1">
      <alignment horizontal="center" vertical="center" wrapText="1"/>
      <protection locked="0"/>
    </xf>
    <xf numFmtId="166" fontId="9" fillId="2" borderId="7" xfId="0" applyFont="1" applyFill="1" applyBorder="1" applyAlignment="1" applyProtection="1">
      <alignment horizontal="center" vertical="center" wrapText="1"/>
      <protection locked="0"/>
    </xf>
    <xf numFmtId="166" fontId="9" fillId="2" borderId="46" xfId="0" applyFont="1" applyFill="1" applyBorder="1" applyAlignment="1" applyProtection="1">
      <alignment horizontal="center" vertical="center" wrapText="1"/>
      <protection locked="0"/>
    </xf>
    <xf numFmtId="166" fontId="9" fillId="2" borderId="25" xfId="0" applyFont="1" applyFill="1" applyBorder="1" applyAlignment="1" applyProtection="1">
      <alignment horizontal="center" vertical="center" wrapText="1"/>
      <protection locked="0"/>
    </xf>
    <xf numFmtId="166" fontId="9" fillId="2" borderId="30" xfId="0" applyFont="1" applyFill="1" applyBorder="1" applyAlignment="1" applyProtection="1">
      <alignment horizontal="center" vertical="center" wrapText="1"/>
      <protection locked="0"/>
    </xf>
    <xf numFmtId="166" fontId="11" fillId="12" borderId="1" xfId="1" applyFont="1" applyFill="1" applyBorder="1" applyAlignment="1" applyProtection="1">
      <alignment horizontal="right" vertical="center" wrapText="1"/>
    </xf>
    <xf numFmtId="166" fontId="11" fillId="12" borderId="70" xfId="1" applyFont="1" applyFill="1" applyBorder="1" applyAlignment="1" applyProtection="1">
      <alignment horizontal="right" vertical="center" wrapText="1"/>
    </xf>
    <xf numFmtId="166" fontId="3" fillId="4" borderId="6" xfId="0" applyFont="1" applyFill="1" applyBorder="1" applyAlignment="1" applyProtection="1">
      <alignment horizontal="center" vertical="center" wrapText="1"/>
    </xf>
    <xf numFmtId="166" fontId="3" fillId="4" borderId="7" xfId="0" applyFont="1" applyFill="1" applyBorder="1" applyAlignment="1" applyProtection="1">
      <alignment horizontal="center" vertical="center" wrapText="1"/>
    </xf>
    <xf numFmtId="166" fontId="3" fillId="4" borderId="46" xfId="0" applyFont="1" applyFill="1" applyBorder="1" applyAlignment="1" applyProtection="1">
      <alignment horizontal="center" vertical="center" wrapText="1"/>
    </xf>
    <xf numFmtId="166" fontId="23" fillId="12" borderId="25" xfId="1" applyFont="1" applyFill="1" applyBorder="1" applyAlignment="1" applyProtection="1">
      <alignment vertical="center" wrapText="1"/>
    </xf>
    <xf numFmtId="166" fontId="9" fillId="2" borderId="69" xfId="0" applyFont="1" applyFill="1" applyBorder="1" applyAlignment="1" applyProtection="1">
      <alignment horizontal="left" vertical="center" wrapText="1"/>
    </xf>
    <xf numFmtId="166" fontId="9" fillId="2" borderId="43" xfId="0" applyFont="1" applyFill="1" applyBorder="1" applyAlignment="1" applyProtection="1">
      <alignment horizontal="left" vertical="center" wrapText="1"/>
    </xf>
    <xf numFmtId="166" fontId="9" fillId="2" borderId="14" xfId="0" applyFont="1" applyFill="1" applyBorder="1" applyAlignment="1" applyProtection="1">
      <alignment horizontal="center" vertical="center" wrapText="1"/>
      <protection locked="0"/>
    </xf>
    <xf numFmtId="166" fontId="9" fillId="2" borderId="15" xfId="0" applyFont="1" applyFill="1" applyBorder="1" applyAlignment="1" applyProtection="1">
      <alignment horizontal="center" vertical="center" wrapText="1"/>
      <protection locked="0"/>
    </xf>
    <xf numFmtId="166" fontId="9" fillId="2" borderId="16" xfId="0" applyFont="1" applyFill="1" applyBorder="1" applyAlignment="1" applyProtection="1">
      <alignment horizontal="center" vertical="center" wrapText="1"/>
      <protection locked="0"/>
    </xf>
    <xf numFmtId="1" fontId="23" fillId="12" borderId="24" xfId="1" applyNumberFormat="1" applyFont="1" applyFill="1" applyBorder="1" applyAlignment="1" applyProtection="1">
      <alignment horizontal="center" vertical="center" wrapText="1"/>
    </xf>
    <xf numFmtId="1" fontId="23" fillId="12" borderId="60" xfId="1" applyNumberFormat="1" applyFont="1" applyFill="1" applyBorder="1" applyAlignment="1" applyProtection="1">
      <alignment horizontal="center" vertical="center" wrapText="1"/>
    </xf>
    <xf numFmtId="166" fontId="9" fillId="2" borderId="10" xfId="0" applyFont="1" applyFill="1" applyBorder="1" applyAlignment="1" applyProtection="1">
      <alignment horizontal="left" vertical="center" wrapText="1"/>
    </xf>
    <xf numFmtId="166" fontId="9" fillId="2" borderId="76" xfId="0" applyFont="1" applyFill="1" applyBorder="1" applyAlignment="1" applyProtection="1">
      <alignment horizontal="left" vertical="center" wrapText="1"/>
    </xf>
    <xf numFmtId="166" fontId="9" fillId="2" borderId="8" xfId="0" applyFont="1" applyFill="1" applyBorder="1" applyAlignment="1" applyProtection="1">
      <alignment horizontal="center" vertical="center" wrapText="1"/>
      <protection locked="0"/>
    </xf>
    <xf numFmtId="166" fontId="9" fillId="2" borderId="9" xfId="0" applyFont="1" applyFill="1" applyBorder="1" applyAlignment="1" applyProtection="1">
      <alignment horizontal="center" vertical="center" wrapText="1"/>
      <protection locked="0"/>
    </xf>
    <xf numFmtId="166" fontId="9" fillId="2" borderId="11" xfId="0" applyFont="1" applyFill="1" applyBorder="1" applyAlignment="1" applyProtection="1">
      <alignment horizontal="center" vertical="center" wrapText="1"/>
      <protection locked="0"/>
    </xf>
    <xf numFmtId="166" fontId="9" fillId="2" borderId="24" xfId="0" applyFont="1" applyFill="1" applyBorder="1" applyAlignment="1" applyProtection="1">
      <alignment horizontal="left" vertical="center" wrapText="1"/>
    </xf>
    <xf numFmtId="166" fontId="9" fillId="2" borderId="32" xfId="0" applyFont="1" applyFill="1" applyBorder="1" applyAlignment="1" applyProtection="1">
      <alignment horizontal="left" vertical="center" wrapText="1"/>
    </xf>
    <xf numFmtId="166" fontId="9" fillId="2" borderId="26" xfId="0" applyFont="1" applyFill="1" applyBorder="1" applyAlignment="1" applyProtection="1">
      <alignment horizontal="center" vertical="center" wrapText="1"/>
      <protection locked="0"/>
    </xf>
    <xf numFmtId="166" fontId="9" fillId="2" borderId="60" xfId="0" applyFont="1" applyFill="1" applyBorder="1" applyAlignment="1" applyProtection="1">
      <alignment horizontal="center" vertical="center" wrapText="1"/>
      <protection locked="0"/>
    </xf>
    <xf numFmtId="166" fontId="9" fillId="2" borderId="61" xfId="0" applyFont="1" applyFill="1" applyBorder="1" applyAlignment="1" applyProtection="1">
      <alignment horizontal="center" vertical="center" wrapText="1"/>
      <protection locked="0"/>
    </xf>
    <xf numFmtId="166" fontId="32" fillId="12" borderId="1" xfId="0" applyFont="1" applyFill="1" applyBorder="1" applyAlignment="1" applyProtection="1">
      <alignment horizontal="center" vertical="center" wrapText="1"/>
    </xf>
    <xf numFmtId="166" fontId="32" fillId="12" borderId="4" xfId="0" applyFont="1" applyFill="1" applyBorder="1" applyAlignment="1" applyProtection="1">
      <alignment horizontal="center" vertical="center" wrapText="1"/>
    </xf>
    <xf numFmtId="166" fontId="32" fillId="12" borderId="2" xfId="0" applyFont="1" applyFill="1" applyBorder="1" applyAlignment="1" applyProtection="1">
      <alignment horizontal="center" vertical="center" wrapText="1"/>
    </xf>
    <xf numFmtId="166" fontId="27" fillId="12" borderId="1" xfId="0" applyNumberFormat="1" applyFont="1" applyFill="1" applyBorder="1" applyAlignment="1" applyProtection="1">
      <alignment horizontal="center" vertical="center" wrapText="1"/>
    </xf>
    <xf numFmtId="166" fontId="27" fillId="12" borderId="4" xfId="0" applyNumberFormat="1" applyFont="1" applyFill="1" applyBorder="1" applyAlignment="1" applyProtection="1">
      <alignment horizontal="center" vertical="center" wrapText="1"/>
    </xf>
    <xf numFmtId="166" fontId="27" fillId="12" borderId="2" xfId="0" applyNumberFormat="1" applyFont="1" applyFill="1" applyBorder="1" applyAlignment="1" applyProtection="1">
      <alignment horizontal="center" vertical="center" wrapText="1"/>
    </xf>
    <xf numFmtId="166" fontId="3" fillId="4" borderId="1" xfId="0" applyNumberFormat="1" applyFont="1" applyFill="1" applyBorder="1" applyAlignment="1" applyProtection="1">
      <alignment horizontal="center" vertical="center" wrapText="1"/>
    </xf>
    <xf numFmtId="166" fontId="3" fillId="4" borderId="4" xfId="0" applyNumberFormat="1" applyFont="1" applyFill="1" applyBorder="1" applyAlignment="1" applyProtection="1">
      <alignment horizontal="center" vertical="center" wrapText="1"/>
    </xf>
    <xf numFmtId="166" fontId="3" fillId="4" borderId="2" xfId="0" applyNumberFormat="1" applyFont="1" applyFill="1" applyBorder="1" applyAlignment="1" applyProtection="1">
      <alignment horizontal="center" vertical="center" wrapText="1"/>
    </xf>
    <xf numFmtId="166" fontId="14" fillId="2" borderId="8" xfId="0" applyFont="1" applyFill="1" applyBorder="1" applyAlignment="1" applyProtection="1">
      <alignment horizontal="center" vertical="center" wrapText="1"/>
      <protection locked="0"/>
    </xf>
    <xf numFmtId="166" fontId="14" fillId="2" borderId="9" xfId="0" applyFont="1" applyFill="1" applyBorder="1" applyAlignment="1" applyProtection="1">
      <alignment horizontal="center" vertical="center" wrapText="1"/>
      <protection locked="0"/>
    </xf>
    <xf numFmtId="166" fontId="14" fillId="2" borderId="11" xfId="0" applyFont="1" applyFill="1" applyBorder="1" applyAlignment="1" applyProtection="1">
      <alignment horizontal="center" vertical="center" wrapText="1"/>
      <protection locked="0"/>
    </xf>
    <xf numFmtId="166" fontId="14" fillId="2" borderId="26" xfId="0" applyFont="1" applyFill="1" applyBorder="1" applyAlignment="1" applyProtection="1">
      <alignment horizontal="center" vertical="center" wrapText="1"/>
      <protection locked="0"/>
    </xf>
    <xf numFmtId="166" fontId="14" fillId="2" borderId="60" xfId="0" applyFont="1" applyFill="1" applyBorder="1" applyAlignment="1" applyProtection="1">
      <alignment horizontal="center" vertical="center" wrapText="1"/>
      <protection locked="0"/>
    </xf>
    <xf numFmtId="166" fontId="14" fillId="2" borderId="61" xfId="0" applyFont="1" applyFill="1" applyBorder="1" applyAlignment="1" applyProtection="1">
      <alignment horizontal="center" vertical="center" wrapText="1"/>
      <protection locked="0"/>
    </xf>
    <xf numFmtId="166" fontId="14" fillId="2" borderId="14" xfId="0" applyFont="1" applyFill="1" applyBorder="1" applyAlignment="1" applyProtection="1">
      <alignment horizontal="center" vertical="center" wrapText="1"/>
      <protection locked="0"/>
    </xf>
    <xf numFmtId="166" fontId="14" fillId="2" borderId="15" xfId="0" applyFont="1" applyFill="1" applyBorder="1" applyAlignment="1" applyProtection="1">
      <alignment horizontal="center" vertical="center" wrapText="1"/>
      <protection locked="0"/>
    </xf>
    <xf numFmtId="166" fontId="14" fillId="2" borderId="16" xfId="0" applyFont="1" applyFill="1" applyBorder="1" applyAlignment="1" applyProtection="1">
      <alignment horizontal="center" vertical="center" wrapText="1"/>
      <protection locked="0"/>
    </xf>
    <xf numFmtId="166" fontId="9" fillId="3" borderId="25" xfId="1" applyNumberFormat="1" applyFont="1" applyFill="1" applyBorder="1" applyAlignment="1" applyProtection="1">
      <alignment horizontal="left" vertical="center" wrapText="1"/>
    </xf>
    <xf numFmtId="166" fontId="9" fillId="3" borderId="26" xfId="1" applyNumberFormat="1" applyFont="1" applyFill="1" applyBorder="1" applyAlignment="1" applyProtection="1">
      <alignment horizontal="left" vertical="center" wrapText="1"/>
    </xf>
    <xf numFmtId="166" fontId="6" fillId="3" borderId="25" xfId="1" applyNumberFormat="1" applyFont="1" applyFill="1" applyBorder="1" applyAlignment="1" applyProtection="1">
      <alignment horizontal="left" vertical="center" wrapText="1"/>
    </xf>
    <xf numFmtId="166" fontId="6" fillId="3" borderId="26" xfId="1" applyNumberFormat="1" applyFont="1" applyFill="1" applyBorder="1" applyAlignment="1" applyProtection="1">
      <alignment horizontal="left" vertical="center" wrapText="1"/>
    </xf>
    <xf numFmtId="166" fontId="11" fillId="12" borderId="69" xfId="1" applyNumberFormat="1" applyFont="1" applyFill="1" applyBorder="1" applyAlignment="1" applyProtection="1">
      <alignment horizontal="right" vertical="center" wrapText="1"/>
    </xf>
    <xf numFmtId="166" fontId="11" fillId="12" borderId="43" xfId="1" applyNumberFormat="1" applyFont="1" applyFill="1" applyBorder="1" applyAlignment="1" applyProtection="1">
      <alignment horizontal="right" vertical="center" wrapText="1"/>
    </xf>
    <xf numFmtId="166" fontId="11" fillId="12" borderId="53" xfId="1" applyNumberFormat="1" applyFont="1" applyFill="1" applyBorder="1" applyAlignment="1" applyProtection="1">
      <alignment horizontal="right" vertical="center" wrapText="1"/>
    </xf>
    <xf numFmtId="166" fontId="11" fillId="12" borderId="4" xfId="1" applyNumberFormat="1" applyFont="1" applyFill="1" applyBorder="1" applyAlignment="1" applyProtection="1">
      <alignment horizontal="right" vertical="center" wrapText="1"/>
    </xf>
    <xf numFmtId="166" fontId="11" fillId="12" borderId="70" xfId="1" applyNumberFormat="1" applyFont="1" applyFill="1" applyBorder="1" applyAlignment="1" applyProtection="1">
      <alignment horizontal="right" vertical="center" wrapText="1"/>
    </xf>
    <xf numFmtId="166" fontId="9" fillId="3" borderId="60" xfId="1" applyNumberFormat="1" applyFont="1" applyFill="1" applyBorder="1" applyAlignment="1" applyProtection="1">
      <alignment horizontal="left" vertical="center" wrapText="1"/>
    </xf>
    <xf numFmtId="166" fontId="9" fillId="3" borderId="61" xfId="1" applyNumberFormat="1" applyFont="1" applyFill="1" applyBorder="1" applyAlignment="1" applyProtection="1">
      <alignment horizontal="left" vertical="center" wrapText="1"/>
    </xf>
    <xf numFmtId="166" fontId="25" fillId="12" borderId="53" xfId="1" applyNumberFormat="1" applyFont="1" applyFill="1" applyBorder="1" applyAlignment="1" applyProtection="1">
      <alignment horizontal="center" vertical="center" wrapText="1"/>
    </xf>
    <xf numFmtId="166" fontId="25" fillId="12" borderId="4" xfId="1" applyNumberFormat="1" applyFont="1" applyFill="1" applyBorder="1" applyAlignment="1" applyProtection="1">
      <alignment horizontal="center" vertical="center" wrapText="1"/>
    </xf>
    <xf numFmtId="166" fontId="9" fillId="3" borderId="20" xfId="1" applyNumberFormat="1" applyFont="1" applyFill="1" applyBorder="1" applyAlignment="1" applyProtection="1">
      <alignment horizontal="left" vertical="center" wrapText="1"/>
    </xf>
    <xf numFmtId="166" fontId="9" fillId="3" borderId="18" xfId="1" applyNumberFormat="1" applyFont="1" applyFill="1" applyBorder="1" applyAlignment="1" applyProtection="1">
      <alignment horizontal="left" vertical="center" wrapText="1"/>
    </xf>
    <xf numFmtId="166" fontId="6" fillId="3" borderId="60" xfId="1" applyNumberFormat="1" applyFont="1" applyFill="1" applyBorder="1" applyAlignment="1" applyProtection="1">
      <alignment horizontal="left" vertical="center" wrapText="1"/>
    </xf>
    <xf numFmtId="166" fontId="6" fillId="3" borderId="29" xfId="1" applyNumberFormat="1" applyFont="1" applyFill="1" applyBorder="1" applyAlignment="1" applyProtection="1">
      <alignment horizontal="left" vertical="center" wrapText="1"/>
    </xf>
    <xf numFmtId="166" fontId="6" fillId="3" borderId="31" xfId="1" applyNumberFormat="1" applyFont="1" applyFill="1" applyBorder="1" applyAlignment="1" applyProtection="1">
      <alignment horizontal="left" vertical="center" wrapText="1"/>
    </xf>
    <xf numFmtId="166" fontId="11" fillId="12" borderId="1" xfId="1" applyNumberFormat="1" applyFont="1" applyFill="1" applyBorder="1" applyAlignment="1" applyProtection="1">
      <alignment horizontal="right" vertical="center" wrapText="1"/>
    </xf>
    <xf numFmtId="166" fontId="11" fillId="12" borderId="2" xfId="1" applyNumberFormat="1" applyFont="1" applyFill="1" applyBorder="1" applyAlignment="1" applyProtection="1">
      <alignment horizontal="right" vertical="center" wrapText="1"/>
    </xf>
    <xf numFmtId="170" fontId="11" fillId="12" borderId="13" xfId="1" applyNumberFormat="1" applyFont="1" applyFill="1" applyBorder="1" applyAlignment="1" applyProtection="1">
      <alignment horizontal="center" vertical="center" wrapText="1"/>
    </xf>
    <xf numFmtId="1" fontId="11" fillId="12" borderId="7" xfId="1" applyNumberFormat="1" applyFont="1" applyFill="1" applyBorder="1" applyAlignment="1" applyProtection="1">
      <alignment horizontal="center" vertical="center" wrapText="1"/>
    </xf>
    <xf numFmtId="166" fontId="11" fillId="12" borderId="10" xfId="1" applyNumberFormat="1" applyFont="1" applyFill="1" applyBorder="1" applyAlignment="1" applyProtection="1">
      <alignment horizontal="right" vertical="center" wrapText="1"/>
    </xf>
    <xf numFmtId="166" fontId="11" fillId="12" borderId="76" xfId="1" applyNumberFormat="1" applyFont="1" applyFill="1" applyBorder="1" applyAlignment="1" applyProtection="1">
      <alignment horizontal="right" vertical="center" wrapText="1"/>
    </xf>
    <xf numFmtId="169" fontId="11" fillId="12" borderId="1" xfId="1" applyNumberFormat="1" applyFont="1" applyFill="1" applyBorder="1" applyAlignment="1" applyProtection="1">
      <alignment horizontal="center" vertical="center" wrapText="1"/>
    </xf>
    <xf numFmtId="169" fontId="11" fillId="12" borderId="2" xfId="1" applyNumberFormat="1" applyFont="1" applyFill="1" applyBorder="1" applyAlignment="1" applyProtection="1">
      <alignment horizontal="center" vertical="center" wrapText="1"/>
    </xf>
    <xf numFmtId="166" fontId="9" fillId="0" borderId="24" xfId="1" applyNumberFormat="1" applyFont="1" applyFill="1" applyBorder="1" applyAlignment="1" applyProtection="1">
      <alignment horizontal="right" vertical="center" wrapText="1"/>
    </xf>
    <xf numFmtId="166" fontId="9" fillId="0" borderId="32" xfId="1" applyNumberFormat="1" applyFont="1" applyFill="1" applyBorder="1" applyAlignment="1" applyProtection="1">
      <alignment horizontal="right" vertical="center" wrapText="1"/>
    </xf>
    <xf numFmtId="166" fontId="6" fillId="3" borderId="58" xfId="1" applyNumberFormat="1" applyFont="1" applyFill="1" applyBorder="1" applyAlignment="1" applyProtection="1">
      <alignment horizontal="left" vertical="center" wrapText="1"/>
    </xf>
  </cellXfs>
  <cellStyles count="20">
    <cellStyle name="Millares [0]" xfId="18" builtinId="6"/>
    <cellStyle name="Moneda" xfId="3" builtinId="4"/>
    <cellStyle name="Moneda [0]" xfId="19" builtinId="7"/>
    <cellStyle name="Moneda 2" xfId="2"/>
    <cellStyle name="Moneda 3" xfId="6"/>
    <cellStyle name="Moneda 4" xfId="14"/>
    <cellStyle name="Normal" xfId="0" builtinId="0"/>
    <cellStyle name="Normal 2" xfId="1"/>
    <cellStyle name="Normal 2 2" xfId="4"/>
    <cellStyle name="Normal 2 2 2" xfId="9"/>
    <cellStyle name="Normal 2 3" xfId="8"/>
    <cellStyle name="Normal 2 3 2" xfId="11"/>
    <cellStyle name="Normal 3" xfId="7"/>
    <cellStyle name="Normal 3 3" xfId="5"/>
    <cellStyle name="Normal 4" xfId="10"/>
    <cellStyle name="Normal 5" xfId="12"/>
    <cellStyle name="Normal 6" xfId="13"/>
    <cellStyle name="Normal 7" xfId="16"/>
    <cellStyle name="Normal 8" xfId="17"/>
    <cellStyle name="Porcentaje" xfId="15" builtinId="5"/>
  </cellStyles>
  <dxfs count="34"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2</xdr:col>
      <xdr:colOff>456070</xdr:colOff>
      <xdr:row>4</xdr:row>
      <xdr:rowOff>55217</xdr:rowOff>
    </xdr:to>
    <xdr:pic>
      <xdr:nvPicPr>
        <xdr:cNvPr id="2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54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2</xdr:col>
      <xdr:colOff>456070</xdr:colOff>
      <xdr:row>4</xdr:row>
      <xdr:rowOff>36167</xdr:rowOff>
    </xdr:to>
    <xdr:pic>
      <xdr:nvPicPr>
        <xdr:cNvPr id="3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54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1</xdr:col>
      <xdr:colOff>1581078</xdr:colOff>
      <xdr:row>4</xdr:row>
      <xdr:rowOff>17117</xdr:rowOff>
    </xdr:to>
    <xdr:pic>
      <xdr:nvPicPr>
        <xdr:cNvPr id="3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3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2</xdr:col>
      <xdr:colOff>456070</xdr:colOff>
      <xdr:row>4</xdr:row>
      <xdr:rowOff>36167</xdr:rowOff>
    </xdr:to>
    <xdr:pic>
      <xdr:nvPicPr>
        <xdr:cNvPr id="2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3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2</xdr:col>
      <xdr:colOff>236995</xdr:colOff>
      <xdr:row>4</xdr:row>
      <xdr:rowOff>17117</xdr:rowOff>
    </xdr:to>
    <xdr:pic>
      <xdr:nvPicPr>
        <xdr:cNvPr id="3" name="3 Imagen" descr="Logo Instituto Nacional de Cancerología-ESE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3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view="pageBreakPreview" zoomScaleNormal="100" zoomScaleSheetLayoutView="100" workbookViewId="0">
      <selection activeCell="B19" sqref="B19"/>
    </sheetView>
  </sheetViews>
  <sheetFormatPr baseColWidth="10" defaultColWidth="28.7109375" defaultRowHeight="15" x14ac:dyDescent="0.25"/>
  <cols>
    <col min="1" max="1" width="26.42578125" bestFit="1" customWidth="1"/>
    <col min="2" max="2" width="47.140625" bestFit="1" customWidth="1"/>
    <col min="3" max="3" width="35.85546875" bestFit="1" customWidth="1"/>
  </cols>
  <sheetData>
    <row r="1" spans="1:3" ht="16.5" thickTop="1" thickBot="1" x14ac:dyDescent="0.3">
      <c r="A1" s="330" t="s">
        <v>482</v>
      </c>
      <c r="B1" s="331"/>
      <c r="C1" s="332"/>
    </row>
    <row r="2" spans="1:3" ht="16.5" thickTop="1" thickBot="1" x14ac:dyDescent="0.3">
      <c r="A2" s="182" t="s">
        <v>483</v>
      </c>
      <c r="B2" s="183" t="s">
        <v>484</v>
      </c>
      <c r="C2" s="184" t="s">
        <v>485</v>
      </c>
    </row>
    <row r="3" spans="1:3" ht="29.25" thickBot="1" x14ac:dyDescent="0.3">
      <c r="A3" s="188" t="s">
        <v>487</v>
      </c>
      <c r="B3" s="189" t="s">
        <v>488</v>
      </c>
      <c r="C3" s="190" t="s">
        <v>489</v>
      </c>
    </row>
    <row r="4" spans="1:3" ht="29.25" thickBot="1" x14ac:dyDescent="0.3">
      <c r="A4" s="185" t="s">
        <v>494</v>
      </c>
      <c r="B4" s="186" t="s">
        <v>490</v>
      </c>
      <c r="C4" s="187" t="s">
        <v>489</v>
      </c>
    </row>
    <row r="5" spans="1:3" ht="15.75" thickBot="1" x14ac:dyDescent="0.3">
      <c r="A5" s="188" t="s">
        <v>495</v>
      </c>
      <c r="B5" s="189" t="s">
        <v>491</v>
      </c>
      <c r="C5" s="190" t="s">
        <v>489</v>
      </c>
    </row>
    <row r="6" spans="1:3" s="30" customFormat="1" ht="29.25" thickBot="1" x14ac:dyDescent="0.3">
      <c r="A6" s="188" t="s">
        <v>500</v>
      </c>
      <c r="B6" s="189" t="s">
        <v>496</v>
      </c>
      <c r="C6" s="190" t="s">
        <v>489</v>
      </c>
    </row>
    <row r="7" spans="1:3" ht="15.75" thickBot="1" x14ac:dyDescent="0.3">
      <c r="A7" s="185" t="s">
        <v>492</v>
      </c>
      <c r="B7" s="186" t="s">
        <v>493</v>
      </c>
      <c r="C7" s="187" t="s">
        <v>486</v>
      </c>
    </row>
  </sheetData>
  <sheetProtection sheet="1" objects="1" scenarios="1"/>
  <mergeCells count="1">
    <mergeCell ref="A1:C1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3"/>
  <sheetViews>
    <sheetView view="pageBreakPreview" zoomScaleNormal="100" zoomScaleSheetLayoutView="100" workbookViewId="0">
      <selection activeCell="E12" sqref="E12:E32"/>
    </sheetView>
  </sheetViews>
  <sheetFormatPr baseColWidth="10" defaultColWidth="12.42578125" defaultRowHeight="12.75" x14ac:dyDescent="0.25"/>
  <cols>
    <col min="1" max="1" width="12.7109375" style="151" customWidth="1"/>
    <col min="2" max="2" width="15.5703125" style="1" customWidth="1"/>
    <col min="3" max="3" width="62.42578125" style="1" customWidth="1"/>
    <col min="4" max="4" width="14.42578125" style="8" customWidth="1"/>
    <col min="5" max="5" width="12.42578125" style="6" customWidth="1"/>
    <col min="6" max="6" width="56" style="6" customWidth="1"/>
    <col min="7" max="7" width="15.140625" style="6" customWidth="1"/>
    <col min="8" max="251" width="11.42578125" style="1" customWidth="1"/>
    <col min="252" max="252" width="8.7109375" style="1" customWidth="1"/>
    <col min="253" max="253" width="10.140625" style="1" bestFit="1" customWidth="1"/>
    <col min="254" max="254" width="56" style="1" customWidth="1"/>
    <col min="255" max="16384" width="12.42578125" style="1"/>
  </cols>
  <sheetData>
    <row r="1" spans="1:7" s="31" customFormat="1" ht="15" customHeight="1" x14ac:dyDescent="0.2">
      <c r="A1" s="539" t="s">
        <v>293</v>
      </c>
      <c r="B1" s="540"/>
      <c r="C1" s="540"/>
      <c r="D1" s="540"/>
      <c r="E1" s="540"/>
      <c r="F1" s="540"/>
      <c r="G1" s="541"/>
    </row>
    <row r="2" spans="1:7" s="31" customFormat="1" ht="12" x14ac:dyDescent="0.2">
      <c r="A2" s="542"/>
      <c r="B2" s="543"/>
      <c r="C2" s="543"/>
      <c r="D2" s="543"/>
      <c r="E2" s="543"/>
      <c r="F2" s="543"/>
      <c r="G2" s="544"/>
    </row>
    <row r="3" spans="1:7" s="31" customFormat="1" ht="12" x14ac:dyDescent="0.2">
      <c r="A3" s="542"/>
      <c r="B3" s="543"/>
      <c r="C3" s="543"/>
      <c r="D3" s="543"/>
      <c r="E3" s="543"/>
      <c r="F3" s="543"/>
      <c r="G3" s="544"/>
    </row>
    <row r="4" spans="1:7" s="31" customFormat="1" ht="19.5" customHeight="1" x14ac:dyDescent="0.2">
      <c r="A4" s="542"/>
      <c r="B4" s="543"/>
      <c r="C4" s="543"/>
      <c r="D4" s="543"/>
      <c r="E4" s="543"/>
      <c r="F4" s="543"/>
      <c r="G4" s="544"/>
    </row>
    <row r="5" spans="1:7" s="31" customFormat="1" ht="6" customHeight="1" thickBot="1" x14ac:dyDescent="0.25">
      <c r="A5" s="545"/>
      <c r="B5" s="546"/>
      <c r="C5" s="546"/>
      <c r="D5" s="546"/>
      <c r="E5" s="546"/>
      <c r="F5" s="546"/>
      <c r="G5" s="547"/>
    </row>
    <row r="6" spans="1:7" s="31" customFormat="1" ht="20.25" customHeight="1" thickBot="1" x14ac:dyDescent="0.25">
      <c r="A6" s="548" t="s">
        <v>294</v>
      </c>
      <c r="B6" s="549"/>
      <c r="C6" s="549"/>
      <c r="D6" s="549"/>
      <c r="E6" s="549"/>
      <c r="F6" s="549"/>
      <c r="G6" s="550"/>
    </row>
    <row r="7" spans="1:7" ht="15" thickBot="1" x14ac:dyDescent="0.3">
      <c r="A7" s="502" t="s">
        <v>370</v>
      </c>
      <c r="B7" s="503"/>
      <c r="C7" s="503"/>
      <c r="D7" s="504"/>
      <c r="E7" s="490" t="s">
        <v>72</v>
      </c>
      <c r="F7" s="491"/>
      <c r="G7" s="492"/>
    </row>
    <row r="8" spans="1:7" ht="21" customHeight="1" thickBot="1" x14ac:dyDescent="0.3">
      <c r="A8" s="152" t="s">
        <v>0</v>
      </c>
      <c r="B8" s="65" t="s">
        <v>1</v>
      </c>
      <c r="C8" s="66" t="s">
        <v>2</v>
      </c>
      <c r="D8" s="67" t="s">
        <v>3</v>
      </c>
      <c r="E8" s="68" t="s">
        <v>73</v>
      </c>
      <c r="F8" s="69" t="s">
        <v>74</v>
      </c>
      <c r="G8" s="69" t="s">
        <v>75</v>
      </c>
    </row>
    <row r="9" spans="1:7" ht="21" customHeight="1" thickBot="1" x14ac:dyDescent="0.3">
      <c r="A9" s="153">
        <v>1</v>
      </c>
      <c r="B9" s="493" t="s">
        <v>101</v>
      </c>
      <c r="C9" s="494"/>
      <c r="D9" s="72">
        <f>+D10+D200</f>
        <v>229</v>
      </c>
      <c r="E9" s="495" t="s">
        <v>101</v>
      </c>
      <c r="F9" s="496"/>
      <c r="G9" s="497"/>
    </row>
    <row r="10" spans="1:7" ht="21" customHeight="1" thickBot="1" x14ac:dyDescent="0.3">
      <c r="A10" s="154" t="s">
        <v>4</v>
      </c>
      <c r="B10" s="498" t="s">
        <v>5</v>
      </c>
      <c r="C10" s="498"/>
      <c r="D10" s="70">
        <f>+D11+D59+D35+D119+D129+D141+D154+D165+D83+D101+D176+D188</f>
        <v>217</v>
      </c>
      <c r="E10" s="499" t="s">
        <v>5</v>
      </c>
      <c r="F10" s="500"/>
      <c r="G10" s="501"/>
    </row>
    <row r="11" spans="1:7" ht="18" customHeight="1" thickBot="1" x14ac:dyDescent="0.3">
      <c r="A11" s="155" t="s">
        <v>6</v>
      </c>
      <c r="B11" s="17" t="s">
        <v>7</v>
      </c>
      <c r="C11" s="17" t="s">
        <v>152</v>
      </c>
      <c r="D11" s="18">
        <v>95</v>
      </c>
      <c r="E11" s="400" t="s">
        <v>151</v>
      </c>
      <c r="F11" s="401"/>
      <c r="G11" s="402"/>
    </row>
    <row r="12" spans="1:7" ht="15" customHeight="1" x14ac:dyDescent="0.25">
      <c r="A12" s="14">
        <v>1</v>
      </c>
      <c r="B12" s="463" t="s">
        <v>144</v>
      </c>
      <c r="C12" s="463"/>
      <c r="D12" s="464"/>
      <c r="E12" s="410" t="s">
        <v>76</v>
      </c>
      <c r="F12" s="21" t="s">
        <v>77</v>
      </c>
      <c r="G12" s="357" t="s">
        <v>78</v>
      </c>
    </row>
    <row r="13" spans="1:7" ht="15" customHeight="1" x14ac:dyDescent="0.25">
      <c r="A13" s="50">
        <f>+A12+1</f>
        <v>2</v>
      </c>
      <c r="B13" s="429" t="s">
        <v>149</v>
      </c>
      <c r="C13" s="429"/>
      <c r="D13" s="430"/>
      <c r="E13" s="410"/>
      <c r="F13" s="2"/>
      <c r="G13" s="357"/>
    </row>
    <row r="14" spans="1:7" ht="15" customHeight="1" x14ac:dyDescent="0.25">
      <c r="A14" s="50">
        <f t="shared" ref="A14:A34" si="0">+A13+1</f>
        <v>3</v>
      </c>
      <c r="B14" s="429" t="s">
        <v>12</v>
      </c>
      <c r="C14" s="429"/>
      <c r="D14" s="430"/>
      <c r="E14" s="410"/>
      <c r="F14" s="2"/>
      <c r="G14" s="357"/>
    </row>
    <row r="15" spans="1:7" ht="15" customHeight="1" x14ac:dyDescent="0.25">
      <c r="A15" s="50">
        <f t="shared" si="0"/>
        <v>4</v>
      </c>
      <c r="B15" s="429" t="s">
        <v>140</v>
      </c>
      <c r="C15" s="429"/>
      <c r="D15" s="430"/>
      <c r="E15" s="410"/>
      <c r="F15" s="2"/>
      <c r="G15" s="357"/>
    </row>
    <row r="16" spans="1:7" ht="15" customHeight="1" x14ac:dyDescent="0.25">
      <c r="A16" s="50">
        <f t="shared" si="0"/>
        <v>5</v>
      </c>
      <c r="B16" s="429" t="s">
        <v>13</v>
      </c>
      <c r="C16" s="429"/>
      <c r="D16" s="430"/>
      <c r="E16" s="410"/>
      <c r="F16" s="2"/>
      <c r="G16" s="357"/>
    </row>
    <row r="17" spans="1:7" ht="15" customHeight="1" x14ac:dyDescent="0.25">
      <c r="A17" s="50">
        <f t="shared" si="0"/>
        <v>6</v>
      </c>
      <c r="B17" s="429" t="s">
        <v>79</v>
      </c>
      <c r="C17" s="429"/>
      <c r="D17" s="430"/>
      <c r="E17" s="410"/>
      <c r="F17" s="2"/>
      <c r="G17" s="357"/>
    </row>
    <row r="18" spans="1:7" ht="15" customHeight="1" x14ac:dyDescent="0.25">
      <c r="A18" s="50">
        <f t="shared" si="0"/>
        <v>7</v>
      </c>
      <c r="B18" s="429" t="s">
        <v>80</v>
      </c>
      <c r="C18" s="429"/>
      <c r="D18" s="430"/>
      <c r="E18" s="410"/>
      <c r="F18" s="2"/>
      <c r="G18" s="357"/>
    </row>
    <row r="19" spans="1:7" ht="25.5" customHeight="1" x14ac:dyDescent="0.25">
      <c r="A19" s="50">
        <f t="shared" si="0"/>
        <v>8</v>
      </c>
      <c r="B19" s="439" t="s">
        <v>568</v>
      </c>
      <c r="C19" s="439"/>
      <c r="D19" s="440"/>
      <c r="E19" s="410"/>
      <c r="F19" s="2"/>
      <c r="G19" s="357"/>
    </row>
    <row r="20" spans="1:7" ht="15" customHeight="1" x14ac:dyDescent="0.25">
      <c r="A20" s="50">
        <f t="shared" si="0"/>
        <v>9</v>
      </c>
      <c r="B20" s="429" t="s">
        <v>15</v>
      </c>
      <c r="C20" s="429"/>
      <c r="D20" s="430"/>
      <c r="E20" s="410"/>
      <c r="F20" s="2"/>
      <c r="G20" s="357"/>
    </row>
    <row r="21" spans="1:7" ht="19.5" customHeight="1" x14ac:dyDescent="0.25">
      <c r="A21" s="50">
        <f t="shared" si="0"/>
        <v>10</v>
      </c>
      <c r="B21" s="439" t="s">
        <v>515</v>
      </c>
      <c r="C21" s="439"/>
      <c r="D21" s="440"/>
      <c r="E21" s="410"/>
      <c r="F21" s="2"/>
      <c r="G21" s="357"/>
    </row>
    <row r="22" spans="1:7" ht="15" customHeight="1" x14ac:dyDescent="0.25">
      <c r="A22" s="50">
        <f t="shared" si="0"/>
        <v>11</v>
      </c>
      <c r="B22" s="439" t="s">
        <v>516</v>
      </c>
      <c r="C22" s="439"/>
      <c r="D22" s="440"/>
      <c r="E22" s="410"/>
      <c r="F22" s="2"/>
      <c r="G22" s="357"/>
    </row>
    <row r="23" spans="1:7" ht="15" customHeight="1" x14ac:dyDescent="0.25">
      <c r="A23" s="50">
        <f t="shared" si="0"/>
        <v>12</v>
      </c>
      <c r="B23" s="429" t="s">
        <v>143</v>
      </c>
      <c r="C23" s="429"/>
      <c r="D23" s="430"/>
      <c r="E23" s="410"/>
      <c r="F23" s="2"/>
      <c r="G23" s="357"/>
    </row>
    <row r="24" spans="1:7" ht="15" customHeight="1" x14ac:dyDescent="0.25">
      <c r="A24" s="50">
        <f t="shared" si="0"/>
        <v>13</v>
      </c>
      <c r="B24" s="429" t="s">
        <v>107</v>
      </c>
      <c r="C24" s="429"/>
      <c r="D24" s="430"/>
      <c r="E24" s="410"/>
      <c r="F24" s="2"/>
      <c r="G24" s="357"/>
    </row>
    <row r="25" spans="1:7" ht="15" customHeight="1" x14ac:dyDescent="0.25">
      <c r="A25" s="50">
        <f t="shared" si="0"/>
        <v>14</v>
      </c>
      <c r="B25" s="429" t="s">
        <v>145</v>
      </c>
      <c r="C25" s="429"/>
      <c r="D25" s="430"/>
      <c r="E25" s="410"/>
      <c r="F25" s="2"/>
      <c r="G25" s="357"/>
    </row>
    <row r="26" spans="1:7" ht="15" customHeight="1" x14ac:dyDescent="0.25">
      <c r="A26" s="50">
        <f t="shared" si="0"/>
        <v>15</v>
      </c>
      <c r="B26" s="423" t="s">
        <v>517</v>
      </c>
      <c r="C26" s="424"/>
      <c r="D26" s="425"/>
      <c r="E26" s="410"/>
      <c r="F26" s="2"/>
      <c r="G26" s="357"/>
    </row>
    <row r="27" spans="1:7" ht="15" customHeight="1" x14ac:dyDescent="0.25">
      <c r="A27" s="50">
        <f t="shared" si="0"/>
        <v>16</v>
      </c>
      <c r="B27" s="441" t="s">
        <v>204</v>
      </c>
      <c r="C27" s="442"/>
      <c r="D27" s="484"/>
      <c r="E27" s="410"/>
      <c r="F27" s="15"/>
      <c r="G27" s="357"/>
    </row>
    <row r="28" spans="1:7" ht="15" customHeight="1" x14ac:dyDescent="0.25">
      <c r="A28" s="50">
        <f t="shared" si="0"/>
        <v>17</v>
      </c>
      <c r="B28" s="441" t="s">
        <v>153</v>
      </c>
      <c r="C28" s="442"/>
      <c r="D28" s="443"/>
      <c r="E28" s="410"/>
      <c r="F28" s="2"/>
      <c r="G28" s="357"/>
    </row>
    <row r="29" spans="1:7" ht="22.5" customHeight="1" x14ac:dyDescent="0.25">
      <c r="A29" s="50">
        <f t="shared" si="0"/>
        <v>18</v>
      </c>
      <c r="B29" s="423" t="s">
        <v>518</v>
      </c>
      <c r="C29" s="424"/>
      <c r="D29" s="425"/>
      <c r="E29" s="410"/>
      <c r="F29" s="2"/>
      <c r="G29" s="357"/>
    </row>
    <row r="30" spans="1:7" ht="15" customHeight="1" x14ac:dyDescent="0.25">
      <c r="A30" s="50">
        <f t="shared" si="0"/>
        <v>19</v>
      </c>
      <c r="B30" s="441" t="s">
        <v>83</v>
      </c>
      <c r="C30" s="442"/>
      <c r="D30" s="443"/>
      <c r="E30" s="410"/>
      <c r="F30" s="2"/>
      <c r="G30" s="357"/>
    </row>
    <row r="31" spans="1:7" ht="15" customHeight="1" x14ac:dyDescent="0.25">
      <c r="A31" s="50">
        <f t="shared" si="0"/>
        <v>20</v>
      </c>
      <c r="B31" s="429" t="s">
        <v>84</v>
      </c>
      <c r="C31" s="429"/>
      <c r="D31" s="430"/>
      <c r="E31" s="410"/>
      <c r="F31" s="2"/>
      <c r="G31" s="357"/>
    </row>
    <row r="32" spans="1:7" ht="15" customHeight="1" x14ac:dyDescent="0.25">
      <c r="A32" s="50">
        <f t="shared" si="0"/>
        <v>21</v>
      </c>
      <c r="B32" s="429" t="s">
        <v>9</v>
      </c>
      <c r="C32" s="429"/>
      <c r="D32" s="430"/>
      <c r="E32" s="410"/>
      <c r="F32" s="2"/>
      <c r="G32" s="357"/>
    </row>
    <row r="33" spans="1:7" ht="15" customHeight="1" thickBot="1" x14ac:dyDescent="0.3">
      <c r="A33" s="50">
        <f t="shared" si="0"/>
        <v>22</v>
      </c>
      <c r="B33" s="459" t="s">
        <v>112</v>
      </c>
      <c r="C33" s="460"/>
      <c r="D33" s="461"/>
      <c r="E33" s="33"/>
      <c r="F33" s="2"/>
      <c r="G33" s="32"/>
    </row>
    <row r="34" spans="1:7" ht="15" customHeight="1" thickBot="1" x14ac:dyDescent="0.3">
      <c r="A34" s="50">
        <f t="shared" si="0"/>
        <v>23</v>
      </c>
      <c r="B34" s="381" t="s">
        <v>154</v>
      </c>
      <c r="C34" s="382"/>
      <c r="D34" s="505"/>
      <c r="E34" s="33"/>
      <c r="F34" s="3"/>
      <c r="G34" s="32"/>
    </row>
    <row r="35" spans="1:7" ht="18" customHeight="1" thickBot="1" x14ac:dyDescent="0.3">
      <c r="A35" s="155" t="s">
        <v>10</v>
      </c>
      <c r="B35" s="17" t="s">
        <v>11</v>
      </c>
      <c r="C35" s="17" t="s">
        <v>146</v>
      </c>
      <c r="D35" s="18">
        <v>45</v>
      </c>
      <c r="E35" s="400" t="s">
        <v>150</v>
      </c>
      <c r="F35" s="401"/>
      <c r="G35" s="402"/>
    </row>
    <row r="36" spans="1:7" ht="15" customHeight="1" x14ac:dyDescent="0.25">
      <c r="A36" s="14">
        <v>1</v>
      </c>
      <c r="B36" s="463" t="s">
        <v>144</v>
      </c>
      <c r="C36" s="463"/>
      <c r="D36" s="464"/>
      <c r="E36" s="410" t="s">
        <v>76</v>
      </c>
      <c r="F36" s="21" t="s">
        <v>77</v>
      </c>
      <c r="G36" s="357" t="s">
        <v>78</v>
      </c>
    </row>
    <row r="37" spans="1:7" ht="15" customHeight="1" x14ac:dyDescent="0.25">
      <c r="A37" s="50">
        <f>+A36+1</f>
        <v>2</v>
      </c>
      <c r="B37" s="429" t="s">
        <v>155</v>
      </c>
      <c r="C37" s="429"/>
      <c r="D37" s="430"/>
      <c r="E37" s="410"/>
      <c r="F37" s="2"/>
      <c r="G37" s="357"/>
    </row>
    <row r="38" spans="1:7" ht="15" customHeight="1" x14ac:dyDescent="0.25">
      <c r="A38" s="50">
        <f t="shared" ref="A38:A58" si="1">+A37+1</f>
        <v>3</v>
      </c>
      <c r="B38" s="429" t="s">
        <v>12</v>
      </c>
      <c r="C38" s="429"/>
      <c r="D38" s="430"/>
      <c r="E38" s="410"/>
      <c r="F38" s="2"/>
      <c r="G38" s="357"/>
    </row>
    <row r="39" spans="1:7" ht="15" customHeight="1" x14ac:dyDescent="0.25">
      <c r="A39" s="50">
        <f t="shared" si="1"/>
        <v>4</v>
      </c>
      <c r="B39" s="429" t="s">
        <v>148</v>
      </c>
      <c r="C39" s="429"/>
      <c r="D39" s="430"/>
      <c r="E39" s="410"/>
      <c r="F39" s="2"/>
      <c r="G39" s="357"/>
    </row>
    <row r="40" spans="1:7" ht="15" customHeight="1" x14ac:dyDescent="0.25">
      <c r="A40" s="50">
        <f t="shared" si="1"/>
        <v>5</v>
      </c>
      <c r="B40" s="429" t="s">
        <v>13</v>
      </c>
      <c r="C40" s="429"/>
      <c r="D40" s="430"/>
      <c r="E40" s="410"/>
      <c r="F40" s="2"/>
      <c r="G40" s="357"/>
    </row>
    <row r="41" spans="1:7" ht="15" customHeight="1" x14ac:dyDescent="0.25">
      <c r="A41" s="50">
        <f t="shared" si="1"/>
        <v>6</v>
      </c>
      <c r="B41" s="429" t="s">
        <v>79</v>
      </c>
      <c r="C41" s="429"/>
      <c r="D41" s="430"/>
      <c r="E41" s="410"/>
      <c r="F41" s="2"/>
      <c r="G41" s="357"/>
    </row>
    <row r="42" spans="1:7" ht="15" customHeight="1" x14ac:dyDescent="0.25">
      <c r="A42" s="50">
        <f t="shared" si="1"/>
        <v>7</v>
      </c>
      <c r="B42" s="429" t="s">
        <v>80</v>
      </c>
      <c r="C42" s="429"/>
      <c r="D42" s="430"/>
      <c r="E42" s="410"/>
      <c r="F42" s="2"/>
      <c r="G42" s="357"/>
    </row>
    <row r="43" spans="1:7" ht="23.25" customHeight="1" x14ac:dyDescent="0.25">
      <c r="A43" s="50">
        <f t="shared" si="1"/>
        <v>8</v>
      </c>
      <c r="B43" s="439" t="s">
        <v>568</v>
      </c>
      <c r="C43" s="439"/>
      <c r="D43" s="440"/>
      <c r="E43" s="410"/>
      <c r="F43" s="2"/>
      <c r="G43" s="357"/>
    </row>
    <row r="44" spans="1:7" ht="15" customHeight="1" x14ac:dyDescent="0.25">
      <c r="A44" s="50">
        <f t="shared" si="1"/>
        <v>9</v>
      </c>
      <c r="B44" s="429" t="s">
        <v>15</v>
      </c>
      <c r="C44" s="429"/>
      <c r="D44" s="430"/>
      <c r="E44" s="410"/>
      <c r="F44" s="2"/>
      <c r="G44" s="357"/>
    </row>
    <row r="45" spans="1:7" ht="21.75" customHeight="1" x14ac:dyDescent="0.25">
      <c r="A45" s="50">
        <f t="shared" si="1"/>
        <v>10</v>
      </c>
      <c r="B45" s="439" t="s">
        <v>519</v>
      </c>
      <c r="C45" s="439"/>
      <c r="D45" s="440"/>
      <c r="E45" s="410"/>
      <c r="F45" s="2"/>
      <c r="G45" s="357"/>
    </row>
    <row r="46" spans="1:7" ht="15" customHeight="1" x14ac:dyDescent="0.25">
      <c r="A46" s="50">
        <f t="shared" si="1"/>
        <v>11</v>
      </c>
      <c r="B46" s="439" t="s">
        <v>516</v>
      </c>
      <c r="C46" s="439"/>
      <c r="D46" s="440"/>
      <c r="E46" s="410"/>
      <c r="F46" s="2"/>
      <c r="G46" s="357"/>
    </row>
    <row r="47" spans="1:7" ht="15" customHeight="1" x14ac:dyDescent="0.25">
      <c r="A47" s="50">
        <f t="shared" si="1"/>
        <v>12</v>
      </c>
      <c r="B47" s="429" t="s">
        <v>143</v>
      </c>
      <c r="C47" s="429"/>
      <c r="D47" s="430"/>
      <c r="E47" s="410"/>
      <c r="F47" s="2"/>
      <c r="G47" s="357"/>
    </row>
    <row r="48" spans="1:7" ht="15" customHeight="1" x14ac:dyDescent="0.25">
      <c r="A48" s="50">
        <f t="shared" si="1"/>
        <v>13</v>
      </c>
      <c r="B48" s="429" t="s">
        <v>107</v>
      </c>
      <c r="C48" s="429"/>
      <c r="D48" s="430"/>
      <c r="E48" s="410"/>
      <c r="F48" s="2"/>
      <c r="G48" s="357"/>
    </row>
    <row r="49" spans="1:7" ht="15" customHeight="1" x14ac:dyDescent="0.25">
      <c r="A49" s="50">
        <f t="shared" si="1"/>
        <v>14</v>
      </c>
      <c r="B49" s="429" t="s">
        <v>156</v>
      </c>
      <c r="C49" s="429"/>
      <c r="D49" s="430"/>
      <c r="E49" s="410"/>
      <c r="F49" s="2"/>
      <c r="G49" s="357"/>
    </row>
    <row r="50" spans="1:7" ht="15" customHeight="1" x14ac:dyDescent="0.25">
      <c r="A50" s="50">
        <f t="shared" si="1"/>
        <v>15</v>
      </c>
      <c r="B50" s="423" t="s">
        <v>517</v>
      </c>
      <c r="C50" s="424"/>
      <c r="D50" s="425"/>
      <c r="E50" s="410"/>
      <c r="F50" s="2"/>
      <c r="G50" s="357"/>
    </row>
    <row r="51" spans="1:7" ht="15" customHeight="1" x14ac:dyDescent="0.25">
      <c r="A51" s="50">
        <f t="shared" si="1"/>
        <v>16</v>
      </c>
      <c r="B51" s="441" t="s">
        <v>204</v>
      </c>
      <c r="C51" s="442"/>
      <c r="D51" s="484"/>
      <c r="E51" s="410"/>
      <c r="F51" s="15"/>
      <c r="G51" s="357"/>
    </row>
    <row r="52" spans="1:7" ht="15" customHeight="1" x14ac:dyDescent="0.25">
      <c r="A52" s="50">
        <f t="shared" si="1"/>
        <v>17</v>
      </c>
      <c r="B52" s="441" t="s">
        <v>153</v>
      </c>
      <c r="C52" s="442"/>
      <c r="D52" s="443"/>
      <c r="E52" s="410"/>
      <c r="F52" s="2"/>
      <c r="G52" s="357"/>
    </row>
    <row r="53" spans="1:7" ht="22.5" customHeight="1" x14ac:dyDescent="0.25">
      <c r="A53" s="50">
        <f t="shared" si="1"/>
        <v>18</v>
      </c>
      <c r="B53" s="423" t="s">
        <v>518</v>
      </c>
      <c r="C53" s="424"/>
      <c r="D53" s="425"/>
      <c r="E53" s="410"/>
      <c r="F53" s="2"/>
      <c r="G53" s="357"/>
    </row>
    <row r="54" spans="1:7" s="4" customFormat="1" ht="15" customHeight="1" x14ac:dyDescent="0.25">
      <c r="A54" s="50">
        <f t="shared" si="1"/>
        <v>19</v>
      </c>
      <c r="B54" s="441" t="s">
        <v>83</v>
      </c>
      <c r="C54" s="442"/>
      <c r="D54" s="443"/>
      <c r="E54" s="410"/>
      <c r="F54" s="2"/>
      <c r="G54" s="357"/>
    </row>
    <row r="55" spans="1:7" ht="15" customHeight="1" x14ac:dyDescent="0.25">
      <c r="A55" s="50">
        <f t="shared" si="1"/>
        <v>20</v>
      </c>
      <c r="B55" s="429" t="s">
        <v>84</v>
      </c>
      <c r="C55" s="429"/>
      <c r="D55" s="430"/>
      <c r="E55" s="410"/>
      <c r="F55" s="2"/>
      <c r="G55" s="357"/>
    </row>
    <row r="56" spans="1:7" ht="15" customHeight="1" x14ac:dyDescent="0.25">
      <c r="A56" s="50">
        <f t="shared" si="1"/>
        <v>21</v>
      </c>
      <c r="B56" s="429" t="s">
        <v>9</v>
      </c>
      <c r="C56" s="429"/>
      <c r="D56" s="430"/>
      <c r="E56" s="410"/>
      <c r="F56" s="2"/>
      <c r="G56" s="357"/>
    </row>
    <row r="57" spans="1:7" ht="15" customHeight="1" x14ac:dyDescent="0.25">
      <c r="A57" s="50">
        <f t="shared" si="1"/>
        <v>22</v>
      </c>
      <c r="B57" s="506" t="s">
        <v>112</v>
      </c>
      <c r="C57" s="507"/>
      <c r="D57" s="508"/>
      <c r="E57" s="33"/>
      <c r="F57" s="2"/>
      <c r="G57" s="32"/>
    </row>
    <row r="58" spans="1:7" ht="15" customHeight="1" thickBot="1" x14ac:dyDescent="0.3">
      <c r="A58" s="123">
        <f t="shared" si="1"/>
        <v>23</v>
      </c>
      <c r="B58" s="506" t="s">
        <v>154</v>
      </c>
      <c r="C58" s="507"/>
      <c r="D58" s="508"/>
      <c r="E58" s="33"/>
      <c r="F58" s="5"/>
      <c r="G58" s="32"/>
    </row>
    <row r="59" spans="1:7" ht="18" customHeight="1" thickBot="1" x14ac:dyDescent="0.3">
      <c r="A59" s="155" t="s">
        <v>17</v>
      </c>
      <c r="B59" s="17" t="s">
        <v>18</v>
      </c>
      <c r="C59" s="17" t="s">
        <v>135</v>
      </c>
      <c r="D59" s="22">
        <v>11</v>
      </c>
      <c r="E59" s="400" t="s">
        <v>136</v>
      </c>
      <c r="F59" s="401"/>
      <c r="G59" s="402"/>
    </row>
    <row r="60" spans="1:7" ht="15" customHeight="1" x14ac:dyDescent="0.25">
      <c r="A60" s="14">
        <v>1</v>
      </c>
      <c r="B60" s="463" t="s">
        <v>147</v>
      </c>
      <c r="C60" s="463"/>
      <c r="D60" s="454"/>
      <c r="E60" s="489" t="s">
        <v>76</v>
      </c>
      <c r="F60" s="21" t="s">
        <v>77</v>
      </c>
      <c r="G60" s="357" t="s">
        <v>78</v>
      </c>
    </row>
    <row r="61" spans="1:7" ht="15" customHeight="1" x14ac:dyDescent="0.25">
      <c r="A61" s="50">
        <f>+A60+1</f>
        <v>2</v>
      </c>
      <c r="B61" s="429" t="s">
        <v>19</v>
      </c>
      <c r="C61" s="429"/>
      <c r="D61" s="441"/>
      <c r="E61" s="489"/>
      <c r="F61" s="2"/>
      <c r="G61" s="357"/>
    </row>
    <row r="62" spans="1:7" ht="15" customHeight="1" x14ac:dyDescent="0.25">
      <c r="A62" s="50">
        <f t="shared" ref="A62:A82" si="2">+A61+1</f>
        <v>3</v>
      </c>
      <c r="B62" s="429" t="s">
        <v>157</v>
      </c>
      <c r="C62" s="429"/>
      <c r="D62" s="441"/>
      <c r="E62" s="489"/>
      <c r="F62" s="2"/>
      <c r="G62" s="357"/>
    </row>
    <row r="63" spans="1:7" ht="15" customHeight="1" x14ac:dyDescent="0.25">
      <c r="A63" s="50">
        <f t="shared" si="2"/>
        <v>4</v>
      </c>
      <c r="B63" s="429" t="s">
        <v>137</v>
      </c>
      <c r="C63" s="429"/>
      <c r="D63" s="441"/>
      <c r="E63" s="489"/>
      <c r="F63" s="2"/>
      <c r="G63" s="357"/>
    </row>
    <row r="64" spans="1:7" ht="15" customHeight="1" x14ac:dyDescent="0.25">
      <c r="A64" s="50">
        <f t="shared" si="2"/>
        <v>5</v>
      </c>
      <c r="B64" s="429" t="s">
        <v>13</v>
      </c>
      <c r="C64" s="429"/>
      <c r="D64" s="441"/>
      <c r="E64" s="489"/>
      <c r="F64" s="2"/>
      <c r="G64" s="357"/>
    </row>
    <row r="65" spans="1:7" ht="15" customHeight="1" x14ac:dyDescent="0.25">
      <c r="A65" s="50">
        <f t="shared" si="2"/>
        <v>6</v>
      </c>
      <c r="B65" s="429" t="s">
        <v>14</v>
      </c>
      <c r="C65" s="429"/>
      <c r="D65" s="441"/>
      <c r="E65" s="489"/>
      <c r="F65" s="2"/>
      <c r="G65" s="357"/>
    </row>
    <row r="66" spans="1:7" ht="15" customHeight="1" x14ac:dyDescent="0.25">
      <c r="A66" s="50">
        <f t="shared" si="2"/>
        <v>7</v>
      </c>
      <c r="B66" s="429" t="s">
        <v>80</v>
      </c>
      <c r="C66" s="429"/>
      <c r="D66" s="441"/>
      <c r="E66" s="489"/>
      <c r="F66" s="2"/>
      <c r="G66" s="357"/>
    </row>
    <row r="67" spans="1:7" ht="15" customHeight="1" x14ac:dyDescent="0.25">
      <c r="A67" s="50">
        <f t="shared" si="2"/>
        <v>8</v>
      </c>
      <c r="B67" s="439" t="s">
        <v>520</v>
      </c>
      <c r="C67" s="439"/>
      <c r="D67" s="423"/>
      <c r="E67" s="489"/>
      <c r="F67" s="2"/>
      <c r="G67" s="357"/>
    </row>
    <row r="68" spans="1:7" ht="21.75" customHeight="1" x14ac:dyDescent="0.25">
      <c r="A68" s="50">
        <f t="shared" si="2"/>
        <v>9</v>
      </c>
      <c r="B68" s="439" t="s">
        <v>521</v>
      </c>
      <c r="C68" s="439"/>
      <c r="D68" s="423"/>
      <c r="E68" s="489"/>
      <c r="F68" s="2"/>
      <c r="G68" s="357"/>
    </row>
    <row r="69" spans="1:7" ht="15" customHeight="1" x14ac:dyDescent="0.25">
      <c r="A69" s="50">
        <f t="shared" si="2"/>
        <v>10</v>
      </c>
      <c r="B69" s="439" t="s">
        <v>516</v>
      </c>
      <c r="C69" s="439"/>
      <c r="D69" s="423"/>
      <c r="E69" s="489"/>
      <c r="F69" s="2"/>
      <c r="G69" s="357"/>
    </row>
    <row r="70" spans="1:7" ht="15" customHeight="1" x14ac:dyDescent="0.25">
      <c r="A70" s="50">
        <f t="shared" si="2"/>
        <v>11</v>
      </c>
      <c r="B70" s="429" t="s">
        <v>85</v>
      </c>
      <c r="C70" s="429"/>
      <c r="D70" s="441"/>
      <c r="E70" s="489"/>
      <c r="F70" s="2"/>
      <c r="G70" s="357"/>
    </row>
    <row r="71" spans="1:7" ht="15" customHeight="1" x14ac:dyDescent="0.25">
      <c r="A71" s="50">
        <f t="shared" si="2"/>
        <v>12</v>
      </c>
      <c r="B71" s="429" t="s">
        <v>159</v>
      </c>
      <c r="C71" s="429"/>
      <c r="D71" s="441"/>
      <c r="E71" s="489"/>
      <c r="F71" s="2"/>
      <c r="G71" s="357"/>
    </row>
    <row r="72" spans="1:7" ht="15" customHeight="1" x14ac:dyDescent="0.25">
      <c r="A72" s="50">
        <f t="shared" si="2"/>
        <v>13</v>
      </c>
      <c r="B72" s="441" t="s">
        <v>9</v>
      </c>
      <c r="C72" s="442"/>
      <c r="D72" s="442"/>
      <c r="E72" s="489"/>
      <c r="F72" s="2"/>
      <c r="G72" s="357"/>
    </row>
    <row r="73" spans="1:7" ht="15" customHeight="1" x14ac:dyDescent="0.25">
      <c r="A73" s="50">
        <f t="shared" si="2"/>
        <v>14</v>
      </c>
      <c r="B73" s="441" t="s">
        <v>158</v>
      </c>
      <c r="C73" s="442"/>
      <c r="D73" s="442"/>
      <c r="E73" s="489"/>
      <c r="F73" s="2"/>
      <c r="G73" s="357"/>
    </row>
    <row r="74" spans="1:7" ht="15" customHeight="1" x14ac:dyDescent="0.25">
      <c r="A74" s="50">
        <f t="shared" si="2"/>
        <v>15</v>
      </c>
      <c r="B74" s="429" t="s">
        <v>82</v>
      </c>
      <c r="C74" s="429"/>
      <c r="D74" s="441"/>
      <c r="E74" s="489"/>
      <c r="F74" s="2"/>
      <c r="G74" s="357"/>
    </row>
    <row r="75" spans="1:7" ht="15" customHeight="1" x14ac:dyDescent="0.25">
      <c r="A75" s="50">
        <f t="shared" si="2"/>
        <v>16</v>
      </c>
      <c r="B75" s="441" t="s">
        <v>204</v>
      </c>
      <c r="C75" s="442"/>
      <c r="D75" s="484"/>
      <c r="E75" s="489"/>
      <c r="F75" s="15"/>
      <c r="G75" s="357"/>
    </row>
    <row r="76" spans="1:7" ht="15" customHeight="1" x14ac:dyDescent="0.25">
      <c r="A76" s="50">
        <f t="shared" si="2"/>
        <v>17</v>
      </c>
      <c r="B76" s="441" t="s">
        <v>160</v>
      </c>
      <c r="C76" s="442"/>
      <c r="D76" s="442"/>
      <c r="E76" s="489"/>
      <c r="F76" s="2"/>
      <c r="G76" s="357"/>
    </row>
    <row r="77" spans="1:7" ht="15" customHeight="1" x14ac:dyDescent="0.25">
      <c r="A77" s="50">
        <f t="shared" si="2"/>
        <v>18</v>
      </c>
      <c r="B77" s="429" t="s">
        <v>15</v>
      </c>
      <c r="C77" s="429"/>
      <c r="D77" s="441"/>
      <c r="E77" s="489"/>
      <c r="F77" s="2"/>
      <c r="G77" s="357"/>
    </row>
    <row r="78" spans="1:7" ht="21" customHeight="1" x14ac:dyDescent="0.25">
      <c r="A78" s="50">
        <f t="shared" si="2"/>
        <v>19</v>
      </c>
      <c r="B78" s="439" t="s">
        <v>518</v>
      </c>
      <c r="C78" s="439"/>
      <c r="D78" s="423"/>
      <c r="E78" s="489"/>
      <c r="F78" s="2"/>
      <c r="G78" s="357"/>
    </row>
    <row r="79" spans="1:7" ht="15" customHeight="1" x14ac:dyDescent="0.25">
      <c r="A79" s="50">
        <f t="shared" si="2"/>
        <v>20</v>
      </c>
      <c r="B79" s="429" t="s">
        <v>83</v>
      </c>
      <c r="C79" s="429"/>
      <c r="D79" s="441"/>
      <c r="E79" s="489"/>
      <c r="F79" s="2"/>
      <c r="G79" s="357"/>
    </row>
    <row r="80" spans="1:7" ht="15" customHeight="1" x14ac:dyDescent="0.25">
      <c r="A80" s="50">
        <f t="shared" si="2"/>
        <v>21</v>
      </c>
      <c r="B80" s="429" t="s">
        <v>86</v>
      </c>
      <c r="C80" s="429"/>
      <c r="D80" s="441"/>
      <c r="E80" s="489"/>
      <c r="F80" s="2"/>
      <c r="G80" s="357"/>
    </row>
    <row r="81" spans="1:7" ht="15" customHeight="1" x14ac:dyDescent="0.25">
      <c r="A81" s="50">
        <f t="shared" si="2"/>
        <v>22</v>
      </c>
      <c r="B81" s="506" t="s">
        <v>112</v>
      </c>
      <c r="C81" s="507"/>
      <c r="D81" s="507"/>
      <c r="E81" s="489"/>
      <c r="F81" s="2"/>
      <c r="G81" s="357"/>
    </row>
    <row r="82" spans="1:7" ht="15" customHeight="1" thickBot="1" x14ac:dyDescent="0.3">
      <c r="A82" s="123">
        <f t="shared" si="2"/>
        <v>23</v>
      </c>
      <c r="B82" s="506" t="s">
        <v>154</v>
      </c>
      <c r="C82" s="507"/>
      <c r="D82" s="507"/>
      <c r="E82" s="489"/>
      <c r="F82" s="5"/>
      <c r="G82" s="357"/>
    </row>
    <row r="83" spans="1:7" ht="20.25" customHeight="1" thickBot="1" x14ac:dyDescent="0.3">
      <c r="A83" s="155" t="s">
        <v>20</v>
      </c>
      <c r="B83" s="17" t="s">
        <v>21</v>
      </c>
      <c r="C83" s="17" t="s">
        <v>162</v>
      </c>
      <c r="D83" s="22">
        <v>5</v>
      </c>
      <c r="E83" s="400" t="s">
        <v>162</v>
      </c>
      <c r="F83" s="401"/>
      <c r="G83" s="402"/>
    </row>
    <row r="84" spans="1:7" ht="15" customHeight="1" x14ac:dyDescent="0.25">
      <c r="A84" s="14">
        <v>1</v>
      </c>
      <c r="B84" s="463" t="s">
        <v>147</v>
      </c>
      <c r="C84" s="463"/>
      <c r="D84" s="454"/>
      <c r="E84" s="410" t="s">
        <v>76</v>
      </c>
      <c r="F84" s="21" t="s">
        <v>77</v>
      </c>
      <c r="G84" s="357" t="s">
        <v>78</v>
      </c>
    </row>
    <row r="85" spans="1:7" ht="15" customHeight="1" x14ac:dyDescent="0.25">
      <c r="A85" s="50">
        <f>+A84+1</f>
        <v>2</v>
      </c>
      <c r="B85" s="439" t="s">
        <v>522</v>
      </c>
      <c r="C85" s="439"/>
      <c r="D85" s="440"/>
      <c r="E85" s="410"/>
      <c r="F85" s="2"/>
      <c r="G85" s="357"/>
    </row>
    <row r="86" spans="1:7" ht="15" customHeight="1" x14ac:dyDescent="0.25">
      <c r="A86" s="50">
        <f t="shared" ref="A86:A100" si="3">+A85+1</f>
        <v>3</v>
      </c>
      <c r="B86" s="441" t="s">
        <v>137</v>
      </c>
      <c r="C86" s="442"/>
      <c r="D86" s="443"/>
      <c r="E86" s="410"/>
      <c r="F86" s="2"/>
      <c r="G86" s="357"/>
    </row>
    <row r="87" spans="1:7" ht="15" customHeight="1" x14ac:dyDescent="0.25">
      <c r="A87" s="50">
        <f t="shared" si="3"/>
        <v>4</v>
      </c>
      <c r="B87" s="429" t="s">
        <v>13</v>
      </c>
      <c r="C87" s="429"/>
      <c r="D87" s="441"/>
      <c r="E87" s="410"/>
      <c r="F87" s="2"/>
      <c r="G87" s="357"/>
    </row>
    <row r="88" spans="1:7" ht="15" customHeight="1" x14ac:dyDescent="0.25">
      <c r="A88" s="50">
        <f t="shared" si="3"/>
        <v>5</v>
      </c>
      <c r="B88" s="429" t="s">
        <v>80</v>
      </c>
      <c r="C88" s="429"/>
      <c r="D88" s="441"/>
      <c r="E88" s="410"/>
      <c r="F88" s="2"/>
      <c r="G88" s="357"/>
    </row>
    <row r="89" spans="1:7" ht="15" customHeight="1" x14ac:dyDescent="0.25">
      <c r="A89" s="50">
        <f t="shared" si="3"/>
        <v>6</v>
      </c>
      <c r="B89" s="429" t="s">
        <v>106</v>
      </c>
      <c r="C89" s="429"/>
      <c r="D89" s="441"/>
      <c r="E89" s="410"/>
      <c r="F89" s="2"/>
      <c r="G89" s="357"/>
    </row>
    <row r="90" spans="1:7" ht="15" customHeight="1" x14ac:dyDescent="0.25">
      <c r="A90" s="50">
        <f t="shared" si="3"/>
        <v>7</v>
      </c>
      <c r="B90" s="439" t="s">
        <v>523</v>
      </c>
      <c r="C90" s="439"/>
      <c r="D90" s="423"/>
      <c r="E90" s="410"/>
      <c r="F90" s="2"/>
      <c r="G90" s="357"/>
    </row>
    <row r="91" spans="1:7" ht="15" customHeight="1" x14ac:dyDescent="0.25">
      <c r="A91" s="50">
        <f t="shared" si="3"/>
        <v>8</v>
      </c>
      <c r="B91" s="429" t="s">
        <v>168</v>
      </c>
      <c r="C91" s="429"/>
      <c r="D91" s="441"/>
      <c r="E91" s="410"/>
      <c r="F91" s="2"/>
      <c r="G91" s="357"/>
    </row>
    <row r="92" spans="1:7" ht="15" customHeight="1" x14ac:dyDescent="0.25">
      <c r="A92" s="50">
        <f t="shared" si="3"/>
        <v>9</v>
      </c>
      <c r="B92" s="441" t="s">
        <v>9</v>
      </c>
      <c r="C92" s="442"/>
      <c r="D92" s="443"/>
      <c r="E92" s="410"/>
      <c r="F92" s="2"/>
      <c r="G92" s="357"/>
    </row>
    <row r="93" spans="1:7" ht="15" customHeight="1" x14ac:dyDescent="0.25">
      <c r="A93" s="50">
        <f t="shared" si="3"/>
        <v>10</v>
      </c>
      <c r="B93" s="441" t="s">
        <v>161</v>
      </c>
      <c r="C93" s="442"/>
      <c r="D93" s="443"/>
      <c r="E93" s="410"/>
      <c r="F93" s="2"/>
      <c r="G93" s="357"/>
    </row>
    <row r="94" spans="1:7" ht="15" customHeight="1" x14ac:dyDescent="0.25">
      <c r="A94" s="50">
        <f t="shared" si="3"/>
        <v>11</v>
      </c>
      <c r="B94" s="429" t="s">
        <v>517</v>
      </c>
      <c r="C94" s="429"/>
      <c r="D94" s="441"/>
      <c r="E94" s="410"/>
      <c r="F94" s="2"/>
      <c r="G94" s="357"/>
    </row>
    <row r="95" spans="1:7" ht="15" customHeight="1" x14ac:dyDescent="0.25">
      <c r="A95" s="50">
        <f t="shared" si="3"/>
        <v>12</v>
      </c>
      <c r="B95" s="441" t="s">
        <v>204</v>
      </c>
      <c r="C95" s="442"/>
      <c r="D95" s="484"/>
      <c r="E95" s="410"/>
      <c r="F95" s="15"/>
      <c r="G95" s="357"/>
    </row>
    <row r="96" spans="1:7" ht="15" customHeight="1" x14ac:dyDescent="0.25">
      <c r="A96" s="50">
        <f t="shared" si="3"/>
        <v>13</v>
      </c>
      <c r="B96" s="441" t="s">
        <v>163</v>
      </c>
      <c r="C96" s="442"/>
      <c r="D96" s="443"/>
      <c r="E96" s="410"/>
      <c r="F96" s="2"/>
      <c r="G96" s="357"/>
    </row>
    <row r="97" spans="1:7" ht="24.75" customHeight="1" x14ac:dyDescent="0.25">
      <c r="A97" s="50">
        <f t="shared" si="3"/>
        <v>14</v>
      </c>
      <c r="B97" s="439" t="s">
        <v>518</v>
      </c>
      <c r="C97" s="439"/>
      <c r="D97" s="423"/>
      <c r="E97" s="410"/>
      <c r="F97" s="2"/>
      <c r="G97" s="357"/>
    </row>
    <row r="98" spans="1:7" ht="15" customHeight="1" x14ac:dyDescent="0.25">
      <c r="A98" s="50">
        <f t="shared" si="3"/>
        <v>15</v>
      </c>
      <c r="B98" s="420" t="s">
        <v>86</v>
      </c>
      <c r="C98" s="421"/>
      <c r="D98" s="422"/>
      <c r="E98" s="410"/>
      <c r="F98" s="2"/>
      <c r="G98" s="357"/>
    </row>
    <row r="99" spans="1:7" ht="15" customHeight="1" x14ac:dyDescent="0.25">
      <c r="A99" s="50">
        <f t="shared" si="3"/>
        <v>16</v>
      </c>
      <c r="B99" s="452" t="s">
        <v>113</v>
      </c>
      <c r="C99" s="452"/>
      <c r="D99" s="453"/>
      <c r="E99" s="410"/>
      <c r="F99" s="2"/>
      <c r="G99" s="357"/>
    </row>
    <row r="100" spans="1:7" ht="15" customHeight="1" thickBot="1" x14ac:dyDescent="0.3">
      <c r="A100" s="123">
        <f t="shared" si="3"/>
        <v>17</v>
      </c>
      <c r="B100" s="383" t="s">
        <v>154</v>
      </c>
      <c r="C100" s="384"/>
      <c r="D100" s="458"/>
      <c r="E100" s="33"/>
      <c r="F100" s="5"/>
      <c r="G100" s="32"/>
    </row>
    <row r="101" spans="1:7" ht="20.25" customHeight="1" thickBot="1" x14ac:dyDescent="0.3">
      <c r="A101" s="155" t="s">
        <v>25</v>
      </c>
      <c r="B101" s="17" t="s">
        <v>26</v>
      </c>
      <c r="C101" s="17" t="s">
        <v>164</v>
      </c>
      <c r="D101" s="22">
        <v>15</v>
      </c>
      <c r="E101" s="400" t="s">
        <v>164</v>
      </c>
      <c r="F101" s="401"/>
      <c r="G101" s="402"/>
    </row>
    <row r="102" spans="1:7" ht="15" customHeight="1" x14ac:dyDescent="0.25">
      <c r="A102" s="14">
        <v>1</v>
      </c>
      <c r="B102" s="463" t="s">
        <v>138</v>
      </c>
      <c r="C102" s="463"/>
      <c r="D102" s="454"/>
      <c r="E102" s="410" t="s">
        <v>76</v>
      </c>
      <c r="F102" s="21" t="s">
        <v>77</v>
      </c>
      <c r="G102" s="357" t="s">
        <v>78</v>
      </c>
    </row>
    <row r="103" spans="1:7" ht="15" customHeight="1" x14ac:dyDescent="0.25">
      <c r="A103" s="50">
        <f>+A102+1</f>
        <v>2</v>
      </c>
      <c r="B103" s="429" t="s">
        <v>157</v>
      </c>
      <c r="C103" s="429"/>
      <c r="D103" s="430"/>
      <c r="E103" s="410"/>
      <c r="F103" s="2"/>
      <c r="G103" s="357"/>
    </row>
    <row r="104" spans="1:7" ht="15" customHeight="1" x14ac:dyDescent="0.25">
      <c r="A104" s="50">
        <f t="shared" ref="A104:A118" si="4">+A103+1</f>
        <v>3</v>
      </c>
      <c r="B104" s="441" t="s">
        <v>165</v>
      </c>
      <c r="C104" s="442"/>
      <c r="D104" s="443"/>
      <c r="E104" s="410"/>
      <c r="F104" s="2"/>
      <c r="G104" s="357"/>
    </row>
    <row r="105" spans="1:7" ht="15" customHeight="1" x14ac:dyDescent="0.25">
      <c r="A105" s="50">
        <f t="shared" si="4"/>
        <v>4</v>
      </c>
      <c r="B105" s="429" t="s">
        <v>13</v>
      </c>
      <c r="C105" s="429"/>
      <c r="D105" s="441"/>
      <c r="E105" s="410"/>
      <c r="F105" s="2"/>
      <c r="G105" s="357"/>
    </row>
    <row r="106" spans="1:7" ht="15" customHeight="1" x14ac:dyDescent="0.25">
      <c r="A106" s="50">
        <f t="shared" si="4"/>
        <v>5</v>
      </c>
      <c r="B106" s="429" t="s">
        <v>80</v>
      </c>
      <c r="C106" s="429"/>
      <c r="D106" s="441"/>
      <c r="E106" s="410"/>
      <c r="F106" s="2"/>
      <c r="G106" s="357"/>
    </row>
    <row r="107" spans="1:7" ht="15" customHeight="1" x14ac:dyDescent="0.25">
      <c r="A107" s="50">
        <f t="shared" si="4"/>
        <v>6</v>
      </c>
      <c r="B107" s="429" t="s">
        <v>106</v>
      </c>
      <c r="C107" s="429"/>
      <c r="D107" s="441"/>
      <c r="E107" s="410"/>
      <c r="F107" s="2"/>
      <c r="G107" s="357"/>
    </row>
    <row r="108" spans="1:7" ht="15" customHeight="1" x14ac:dyDescent="0.25">
      <c r="A108" s="50">
        <f t="shared" si="4"/>
        <v>7</v>
      </c>
      <c r="B108" s="429" t="s">
        <v>166</v>
      </c>
      <c r="C108" s="429"/>
      <c r="D108" s="441"/>
      <c r="E108" s="410"/>
      <c r="F108" s="2"/>
      <c r="G108" s="357"/>
    </row>
    <row r="109" spans="1:7" ht="15" customHeight="1" x14ac:dyDescent="0.25">
      <c r="A109" s="50">
        <f t="shared" si="4"/>
        <v>8</v>
      </c>
      <c r="B109" s="429" t="s">
        <v>167</v>
      </c>
      <c r="C109" s="429"/>
      <c r="D109" s="441"/>
      <c r="E109" s="410"/>
      <c r="F109" s="2"/>
      <c r="G109" s="357"/>
    </row>
    <row r="110" spans="1:7" ht="15" customHeight="1" x14ac:dyDescent="0.25">
      <c r="A110" s="50">
        <f t="shared" si="4"/>
        <v>9</v>
      </c>
      <c r="B110" s="441" t="s">
        <v>9</v>
      </c>
      <c r="C110" s="442"/>
      <c r="D110" s="443"/>
      <c r="E110" s="410"/>
      <c r="F110" s="2"/>
      <c r="G110" s="357"/>
    </row>
    <row r="111" spans="1:7" ht="15" customHeight="1" x14ac:dyDescent="0.25">
      <c r="A111" s="50">
        <f t="shared" si="4"/>
        <v>10</v>
      </c>
      <c r="B111" s="423" t="s">
        <v>524</v>
      </c>
      <c r="C111" s="424"/>
      <c r="D111" s="425"/>
      <c r="E111" s="410"/>
      <c r="F111" s="2"/>
      <c r="G111" s="357"/>
    </row>
    <row r="112" spans="1:7" ht="15" customHeight="1" x14ac:dyDescent="0.25">
      <c r="A112" s="50">
        <f t="shared" si="4"/>
        <v>11</v>
      </c>
      <c r="B112" s="429" t="s">
        <v>517</v>
      </c>
      <c r="C112" s="429"/>
      <c r="D112" s="441"/>
      <c r="E112" s="410"/>
      <c r="F112" s="2"/>
      <c r="G112" s="357"/>
    </row>
    <row r="113" spans="1:7" ht="15" customHeight="1" x14ac:dyDescent="0.25">
      <c r="A113" s="50">
        <f t="shared" si="4"/>
        <v>12</v>
      </c>
      <c r="B113" s="441" t="s">
        <v>204</v>
      </c>
      <c r="C113" s="442"/>
      <c r="D113" s="484"/>
      <c r="E113" s="410"/>
      <c r="F113" s="15"/>
      <c r="G113" s="357"/>
    </row>
    <row r="114" spans="1:7" ht="21" customHeight="1" x14ac:dyDescent="0.25">
      <c r="A114" s="50">
        <f t="shared" si="4"/>
        <v>13</v>
      </c>
      <c r="B114" s="439" t="s">
        <v>518</v>
      </c>
      <c r="C114" s="439"/>
      <c r="D114" s="423"/>
      <c r="E114" s="410"/>
      <c r="F114" s="2"/>
      <c r="G114" s="357"/>
    </row>
    <row r="115" spans="1:7" ht="15" customHeight="1" x14ac:dyDescent="0.25">
      <c r="A115" s="50">
        <f t="shared" si="4"/>
        <v>14</v>
      </c>
      <c r="B115" s="441" t="s">
        <v>163</v>
      </c>
      <c r="C115" s="442"/>
      <c r="D115" s="443"/>
      <c r="E115" s="410"/>
      <c r="F115" s="2"/>
      <c r="G115" s="357"/>
    </row>
    <row r="116" spans="1:7" ht="15" customHeight="1" x14ac:dyDescent="0.25">
      <c r="A116" s="50">
        <f t="shared" si="4"/>
        <v>15</v>
      </c>
      <c r="B116" s="441" t="s">
        <v>86</v>
      </c>
      <c r="C116" s="442"/>
      <c r="D116" s="443"/>
      <c r="E116" s="410"/>
      <c r="F116" s="2"/>
      <c r="G116" s="357"/>
    </row>
    <row r="117" spans="1:7" ht="15" customHeight="1" x14ac:dyDescent="0.25">
      <c r="A117" s="50">
        <f t="shared" si="4"/>
        <v>16</v>
      </c>
      <c r="B117" s="441" t="s">
        <v>113</v>
      </c>
      <c r="C117" s="442"/>
      <c r="D117" s="443"/>
      <c r="E117" s="410"/>
      <c r="F117" s="2"/>
      <c r="G117" s="357"/>
    </row>
    <row r="118" spans="1:7" ht="15" customHeight="1" thickBot="1" x14ac:dyDescent="0.3">
      <c r="A118" s="50">
        <f t="shared" si="4"/>
        <v>17</v>
      </c>
      <c r="B118" s="385" t="s">
        <v>154</v>
      </c>
      <c r="C118" s="386"/>
      <c r="D118" s="509"/>
      <c r="E118" s="33"/>
      <c r="F118" s="3"/>
      <c r="G118" s="32"/>
    </row>
    <row r="119" spans="1:7" ht="20.25" customHeight="1" thickBot="1" x14ac:dyDescent="0.3">
      <c r="A119" s="155" t="s">
        <v>29</v>
      </c>
      <c r="B119" s="17" t="s">
        <v>30</v>
      </c>
      <c r="C119" s="17" t="s">
        <v>196</v>
      </c>
      <c r="D119" s="18">
        <v>33</v>
      </c>
      <c r="E119" s="400" t="s">
        <v>87</v>
      </c>
      <c r="F119" s="401"/>
      <c r="G119" s="402"/>
    </row>
    <row r="120" spans="1:7" ht="15" customHeight="1" x14ac:dyDescent="0.25">
      <c r="A120" s="14">
        <v>1</v>
      </c>
      <c r="B120" s="454" t="s">
        <v>169</v>
      </c>
      <c r="C120" s="455"/>
      <c r="D120" s="456"/>
      <c r="E120" s="410" t="s">
        <v>76</v>
      </c>
      <c r="F120" s="23" t="s">
        <v>77</v>
      </c>
      <c r="G120" s="357" t="s">
        <v>78</v>
      </c>
    </row>
    <row r="121" spans="1:7" ht="15" customHeight="1" x14ac:dyDescent="0.25">
      <c r="A121" s="50">
        <v>2</v>
      </c>
      <c r="B121" s="429" t="s">
        <v>22</v>
      </c>
      <c r="C121" s="429"/>
      <c r="D121" s="430"/>
      <c r="E121" s="410"/>
      <c r="F121" s="15"/>
      <c r="G121" s="357"/>
    </row>
    <row r="122" spans="1:7" ht="15" customHeight="1" x14ac:dyDescent="0.25">
      <c r="A122" s="50">
        <v>3</v>
      </c>
      <c r="B122" s="429" t="s">
        <v>23</v>
      </c>
      <c r="C122" s="429"/>
      <c r="D122" s="430"/>
      <c r="E122" s="410"/>
      <c r="F122" s="15"/>
      <c r="G122" s="357"/>
    </row>
    <row r="123" spans="1:7" ht="15" customHeight="1" x14ac:dyDescent="0.25">
      <c r="A123" s="50">
        <v>4</v>
      </c>
      <c r="B123" s="429" t="s">
        <v>170</v>
      </c>
      <c r="C123" s="429"/>
      <c r="D123" s="430"/>
      <c r="E123" s="410"/>
      <c r="F123" s="15"/>
      <c r="G123" s="357"/>
    </row>
    <row r="124" spans="1:7" ht="15" customHeight="1" x14ac:dyDescent="0.25">
      <c r="A124" s="50">
        <v>5</v>
      </c>
      <c r="B124" s="429" t="s">
        <v>88</v>
      </c>
      <c r="C124" s="429"/>
      <c r="D124" s="430"/>
      <c r="E124" s="410"/>
      <c r="F124" s="15"/>
      <c r="G124" s="357"/>
    </row>
    <row r="125" spans="1:7" ht="15" customHeight="1" x14ac:dyDescent="0.25">
      <c r="A125" s="50">
        <v>6</v>
      </c>
      <c r="B125" s="429" t="s">
        <v>24</v>
      </c>
      <c r="C125" s="429"/>
      <c r="D125" s="430"/>
      <c r="E125" s="410"/>
      <c r="F125" s="15"/>
      <c r="G125" s="357"/>
    </row>
    <row r="126" spans="1:7" ht="15" customHeight="1" x14ac:dyDescent="0.25">
      <c r="A126" s="50">
        <v>7</v>
      </c>
      <c r="B126" s="429" t="s">
        <v>89</v>
      </c>
      <c r="C126" s="429"/>
      <c r="D126" s="430"/>
      <c r="E126" s="410"/>
      <c r="F126" s="15"/>
      <c r="G126" s="357"/>
    </row>
    <row r="127" spans="1:7" ht="15" customHeight="1" x14ac:dyDescent="0.25">
      <c r="A127" s="50">
        <v>8</v>
      </c>
      <c r="B127" s="441" t="s">
        <v>112</v>
      </c>
      <c r="C127" s="442"/>
      <c r="D127" s="443"/>
      <c r="E127" s="410"/>
      <c r="F127" s="15"/>
      <c r="G127" s="357"/>
    </row>
    <row r="128" spans="1:7" ht="15" customHeight="1" thickBot="1" x14ac:dyDescent="0.3">
      <c r="A128" s="122">
        <f t="shared" ref="A128" si="5">+A127+1</f>
        <v>9</v>
      </c>
      <c r="B128" s="383" t="s">
        <v>205</v>
      </c>
      <c r="C128" s="384"/>
      <c r="D128" s="458"/>
      <c r="E128" s="410"/>
      <c r="F128" s="24"/>
      <c r="G128" s="357"/>
    </row>
    <row r="129" spans="1:7" ht="18" customHeight="1" thickBot="1" x14ac:dyDescent="0.3">
      <c r="A129" s="155" t="s">
        <v>33</v>
      </c>
      <c r="B129" s="17" t="s">
        <v>34</v>
      </c>
      <c r="C129" s="17" t="s">
        <v>114</v>
      </c>
      <c r="D129" s="18">
        <v>2</v>
      </c>
      <c r="E129" s="400" t="s">
        <v>114</v>
      </c>
      <c r="F129" s="401"/>
      <c r="G129" s="402"/>
    </row>
    <row r="130" spans="1:7" ht="15" customHeight="1" x14ac:dyDescent="0.25">
      <c r="A130" s="14">
        <v>1</v>
      </c>
      <c r="B130" s="485" t="s">
        <v>27</v>
      </c>
      <c r="C130" s="485"/>
      <c r="D130" s="486"/>
      <c r="E130" s="410" t="s">
        <v>76</v>
      </c>
      <c r="F130" s="21" t="s">
        <v>77</v>
      </c>
      <c r="G130" s="357" t="s">
        <v>78</v>
      </c>
    </row>
    <row r="131" spans="1:7" ht="15" customHeight="1" x14ac:dyDescent="0.25">
      <c r="A131" s="50">
        <v>2</v>
      </c>
      <c r="B131" s="429" t="s">
        <v>28</v>
      </c>
      <c r="C131" s="429"/>
      <c r="D131" s="430"/>
      <c r="E131" s="410"/>
      <c r="F131" s="2"/>
      <c r="G131" s="357"/>
    </row>
    <row r="132" spans="1:7" ht="15" customHeight="1" x14ac:dyDescent="0.25">
      <c r="A132" s="50">
        <v>3</v>
      </c>
      <c r="B132" s="429" t="s">
        <v>171</v>
      </c>
      <c r="C132" s="429"/>
      <c r="D132" s="430"/>
      <c r="E132" s="410"/>
      <c r="F132" s="2"/>
      <c r="G132" s="357"/>
    </row>
    <row r="133" spans="1:7" ht="15" customHeight="1" x14ac:dyDescent="0.25">
      <c r="A133" s="50">
        <v>4</v>
      </c>
      <c r="B133" s="429" t="s">
        <v>23</v>
      </c>
      <c r="C133" s="429"/>
      <c r="D133" s="430"/>
      <c r="E133" s="410"/>
      <c r="F133" s="2"/>
      <c r="G133" s="357"/>
    </row>
    <row r="134" spans="1:7" ht="15" customHeight="1" x14ac:dyDescent="0.25">
      <c r="A134" s="50">
        <v>5</v>
      </c>
      <c r="B134" s="429" t="s">
        <v>172</v>
      </c>
      <c r="C134" s="429"/>
      <c r="D134" s="430"/>
      <c r="E134" s="410"/>
      <c r="F134" s="2"/>
      <c r="G134" s="357"/>
    </row>
    <row r="135" spans="1:7" ht="15" customHeight="1" x14ac:dyDescent="0.25">
      <c r="A135" s="50">
        <v>6</v>
      </c>
      <c r="B135" s="429" t="s">
        <v>173</v>
      </c>
      <c r="C135" s="429"/>
      <c r="D135" s="430"/>
      <c r="E135" s="410"/>
      <c r="F135" s="2"/>
      <c r="G135" s="357"/>
    </row>
    <row r="136" spans="1:7" ht="15" customHeight="1" x14ac:dyDescent="0.25">
      <c r="A136" s="50">
        <v>7</v>
      </c>
      <c r="B136" s="429" t="s">
        <v>115</v>
      </c>
      <c r="C136" s="429"/>
      <c r="D136" s="430"/>
      <c r="E136" s="410"/>
      <c r="F136" s="2"/>
      <c r="G136" s="357"/>
    </row>
    <row r="137" spans="1:7" ht="15" customHeight="1" x14ac:dyDescent="0.25">
      <c r="A137" s="50">
        <v>8</v>
      </c>
      <c r="B137" s="429" t="s">
        <v>24</v>
      </c>
      <c r="C137" s="429"/>
      <c r="D137" s="430"/>
      <c r="E137" s="410"/>
      <c r="F137" s="2"/>
      <c r="G137" s="357"/>
    </row>
    <row r="138" spans="1:7" ht="15" customHeight="1" x14ac:dyDescent="0.25">
      <c r="A138" s="50">
        <v>9</v>
      </c>
      <c r="B138" s="429" t="s">
        <v>89</v>
      </c>
      <c r="C138" s="429"/>
      <c r="D138" s="430"/>
      <c r="E138" s="410"/>
      <c r="F138" s="2"/>
      <c r="G138" s="357"/>
    </row>
    <row r="139" spans="1:7" ht="15" customHeight="1" x14ac:dyDescent="0.25">
      <c r="A139" s="50">
        <v>10</v>
      </c>
      <c r="B139" s="441" t="s">
        <v>113</v>
      </c>
      <c r="C139" s="442"/>
      <c r="D139" s="443"/>
      <c r="E139" s="410"/>
      <c r="F139" s="2"/>
      <c r="G139" s="357"/>
    </row>
    <row r="140" spans="1:7" ht="15" customHeight="1" thickBot="1" x14ac:dyDescent="0.3">
      <c r="A140" s="122">
        <f t="shared" ref="A140" si="6">+A139+1</f>
        <v>11</v>
      </c>
      <c r="B140" s="383" t="s">
        <v>205</v>
      </c>
      <c r="C140" s="384"/>
      <c r="D140" s="458"/>
      <c r="E140" s="410"/>
      <c r="F140" s="71"/>
      <c r="G140" s="357"/>
    </row>
    <row r="141" spans="1:7" ht="18" customHeight="1" thickBot="1" x14ac:dyDescent="0.3">
      <c r="A141" s="155" t="s">
        <v>38</v>
      </c>
      <c r="B141" s="17" t="s">
        <v>39</v>
      </c>
      <c r="C141" s="17" t="s">
        <v>31</v>
      </c>
      <c r="D141" s="18">
        <v>2</v>
      </c>
      <c r="E141" s="400" t="s">
        <v>31</v>
      </c>
      <c r="F141" s="401"/>
      <c r="G141" s="402"/>
    </row>
    <row r="142" spans="1:7" ht="15" customHeight="1" x14ac:dyDescent="0.25">
      <c r="A142" s="14">
        <v>1</v>
      </c>
      <c r="B142" s="485" t="s">
        <v>8</v>
      </c>
      <c r="C142" s="485"/>
      <c r="D142" s="486"/>
      <c r="E142" s="375" t="s">
        <v>76</v>
      </c>
      <c r="F142" s="21" t="s">
        <v>77</v>
      </c>
      <c r="G142" s="414" t="s">
        <v>78</v>
      </c>
    </row>
    <row r="143" spans="1:7" ht="15" customHeight="1" x14ac:dyDescent="0.25">
      <c r="A143" s="50">
        <f>+A142+1</f>
        <v>2</v>
      </c>
      <c r="B143" s="439" t="s">
        <v>525</v>
      </c>
      <c r="C143" s="439"/>
      <c r="D143" s="440"/>
      <c r="E143" s="409"/>
      <c r="F143" s="2"/>
      <c r="G143" s="415"/>
    </row>
    <row r="144" spans="1:7" ht="15" customHeight="1" x14ac:dyDescent="0.25">
      <c r="A144" s="50">
        <f t="shared" ref="A144:A153" si="7">+A143+1</f>
        <v>3</v>
      </c>
      <c r="B144" s="429" t="s">
        <v>175</v>
      </c>
      <c r="C144" s="429"/>
      <c r="D144" s="441"/>
      <c r="E144" s="409"/>
      <c r="F144" s="2"/>
      <c r="G144" s="415"/>
    </row>
    <row r="145" spans="1:7" ht="15" customHeight="1" x14ac:dyDescent="0.25">
      <c r="A145" s="50">
        <f t="shared" si="7"/>
        <v>4</v>
      </c>
      <c r="B145" s="429" t="s">
        <v>174</v>
      </c>
      <c r="C145" s="429"/>
      <c r="D145" s="430"/>
      <c r="E145" s="409"/>
      <c r="F145" s="2"/>
      <c r="G145" s="415"/>
    </row>
    <row r="146" spans="1:7" ht="15" customHeight="1" x14ac:dyDescent="0.25">
      <c r="A146" s="50">
        <f t="shared" si="7"/>
        <v>5</v>
      </c>
      <c r="B146" s="441" t="s">
        <v>204</v>
      </c>
      <c r="C146" s="442"/>
      <c r="D146" s="484"/>
      <c r="E146" s="409"/>
      <c r="F146" s="15"/>
      <c r="G146" s="415"/>
    </row>
    <row r="147" spans="1:7" ht="15" customHeight="1" x14ac:dyDescent="0.25">
      <c r="A147" s="50">
        <f t="shared" si="7"/>
        <v>6</v>
      </c>
      <c r="B147" s="439" t="s">
        <v>526</v>
      </c>
      <c r="C147" s="439"/>
      <c r="D147" s="440"/>
      <c r="E147" s="409"/>
      <c r="F147" s="2"/>
      <c r="G147" s="415"/>
    </row>
    <row r="148" spans="1:7" ht="15" customHeight="1" x14ac:dyDescent="0.25">
      <c r="A148" s="50">
        <f t="shared" si="7"/>
        <v>7</v>
      </c>
      <c r="B148" s="429" t="s">
        <v>32</v>
      </c>
      <c r="C148" s="429"/>
      <c r="D148" s="430"/>
      <c r="E148" s="409"/>
      <c r="F148" s="2"/>
      <c r="G148" s="415"/>
    </row>
    <row r="149" spans="1:7" ht="15" customHeight="1" x14ac:dyDescent="0.25">
      <c r="A149" s="50">
        <v>8</v>
      </c>
      <c r="B149" s="429" t="s">
        <v>24</v>
      </c>
      <c r="C149" s="429"/>
      <c r="D149" s="430"/>
      <c r="E149" s="409"/>
      <c r="F149" s="2"/>
      <c r="G149" s="415"/>
    </row>
    <row r="150" spans="1:7" ht="15" customHeight="1" x14ac:dyDescent="0.25">
      <c r="A150" s="50">
        <f>+A148+1</f>
        <v>8</v>
      </c>
      <c r="B150" s="429" t="s">
        <v>248</v>
      </c>
      <c r="C150" s="429"/>
      <c r="D150" s="430"/>
      <c r="E150" s="409"/>
      <c r="F150" s="2"/>
      <c r="G150" s="415"/>
    </row>
    <row r="151" spans="1:7" ht="15" customHeight="1" x14ac:dyDescent="0.25">
      <c r="A151" s="50">
        <f t="shared" si="7"/>
        <v>9</v>
      </c>
      <c r="B151" s="487" t="s">
        <v>16</v>
      </c>
      <c r="C151" s="487"/>
      <c r="D151" s="488"/>
      <c r="E151" s="409"/>
      <c r="F151" s="2"/>
      <c r="G151" s="415"/>
    </row>
    <row r="152" spans="1:7" ht="15" customHeight="1" x14ac:dyDescent="0.25">
      <c r="A152" s="50">
        <f t="shared" si="7"/>
        <v>10</v>
      </c>
      <c r="B152" s="420" t="s">
        <v>113</v>
      </c>
      <c r="C152" s="421"/>
      <c r="D152" s="422"/>
      <c r="E152" s="409"/>
      <c r="F152" s="2"/>
      <c r="G152" s="415"/>
    </row>
    <row r="153" spans="1:7" ht="15" customHeight="1" thickBot="1" x14ac:dyDescent="0.3">
      <c r="A153" s="123">
        <f t="shared" si="7"/>
        <v>11</v>
      </c>
      <c r="B153" s="383" t="s">
        <v>205</v>
      </c>
      <c r="C153" s="384"/>
      <c r="D153" s="458"/>
      <c r="E153" s="409"/>
      <c r="F153" s="5"/>
      <c r="G153" s="415"/>
    </row>
    <row r="154" spans="1:7" ht="20.25" customHeight="1" thickBot="1" x14ac:dyDescent="0.3">
      <c r="A154" s="155" t="s">
        <v>108</v>
      </c>
      <c r="B154" s="17" t="s">
        <v>109</v>
      </c>
      <c r="C154" s="17" t="s">
        <v>35</v>
      </c>
      <c r="D154" s="18">
        <v>1</v>
      </c>
      <c r="E154" s="400" t="s">
        <v>35</v>
      </c>
      <c r="F154" s="401"/>
      <c r="G154" s="402"/>
    </row>
    <row r="155" spans="1:7" ht="15" customHeight="1" x14ac:dyDescent="0.25">
      <c r="A155" s="14">
        <v>1</v>
      </c>
      <c r="B155" s="463" t="s">
        <v>36</v>
      </c>
      <c r="C155" s="463"/>
      <c r="D155" s="464"/>
      <c r="E155" s="419" t="s">
        <v>76</v>
      </c>
      <c r="F155" s="21" t="s">
        <v>77</v>
      </c>
      <c r="G155" s="356" t="s">
        <v>78</v>
      </c>
    </row>
    <row r="156" spans="1:7" ht="15" customHeight="1" x14ac:dyDescent="0.25">
      <c r="A156" s="50">
        <f>+A155+1</f>
        <v>2</v>
      </c>
      <c r="B156" s="429" t="s">
        <v>176</v>
      </c>
      <c r="C156" s="429"/>
      <c r="D156" s="430"/>
      <c r="E156" s="410"/>
      <c r="F156" s="2"/>
      <c r="G156" s="357"/>
    </row>
    <row r="157" spans="1:7" ht="15" customHeight="1" x14ac:dyDescent="0.25">
      <c r="A157" s="50">
        <f t="shared" ref="A157:A164" si="8">+A156+1</f>
        <v>3</v>
      </c>
      <c r="B157" s="429" t="s">
        <v>177</v>
      </c>
      <c r="C157" s="429"/>
      <c r="D157" s="430"/>
      <c r="E157" s="410"/>
      <c r="F157" s="2"/>
      <c r="G157" s="357"/>
    </row>
    <row r="158" spans="1:7" ht="15" customHeight="1" x14ac:dyDescent="0.25">
      <c r="A158" s="50">
        <f t="shared" si="8"/>
        <v>4</v>
      </c>
      <c r="B158" s="429" t="s">
        <v>37</v>
      </c>
      <c r="C158" s="429"/>
      <c r="D158" s="430"/>
      <c r="E158" s="410"/>
      <c r="F158" s="2"/>
      <c r="G158" s="357"/>
    </row>
    <row r="159" spans="1:7" ht="15" customHeight="1" x14ac:dyDescent="0.25">
      <c r="A159" s="50">
        <f t="shared" si="8"/>
        <v>5</v>
      </c>
      <c r="B159" s="429" t="s">
        <v>42</v>
      </c>
      <c r="C159" s="429"/>
      <c r="D159" s="430"/>
      <c r="E159" s="410"/>
      <c r="F159" s="2"/>
      <c r="G159" s="357"/>
    </row>
    <row r="160" spans="1:7" ht="15" customHeight="1" x14ac:dyDescent="0.25">
      <c r="A160" s="50">
        <f t="shared" si="8"/>
        <v>6</v>
      </c>
      <c r="B160" s="429" t="s">
        <v>24</v>
      </c>
      <c r="C160" s="429"/>
      <c r="D160" s="430"/>
      <c r="E160" s="410"/>
      <c r="F160" s="2"/>
      <c r="G160" s="357"/>
    </row>
    <row r="161" spans="1:7" ht="15" customHeight="1" x14ac:dyDescent="0.25">
      <c r="A161" s="50">
        <f t="shared" si="8"/>
        <v>7</v>
      </c>
      <c r="B161" s="429" t="s">
        <v>248</v>
      </c>
      <c r="C161" s="429"/>
      <c r="D161" s="430"/>
      <c r="E161" s="410"/>
      <c r="F161" s="2"/>
      <c r="G161" s="357"/>
    </row>
    <row r="162" spans="1:7" ht="15" customHeight="1" x14ac:dyDescent="0.25">
      <c r="A162" s="50">
        <f t="shared" si="8"/>
        <v>8</v>
      </c>
      <c r="B162" s="429" t="s">
        <v>16</v>
      </c>
      <c r="C162" s="429"/>
      <c r="D162" s="430"/>
      <c r="E162" s="410"/>
      <c r="F162" s="2"/>
      <c r="G162" s="357"/>
    </row>
    <row r="163" spans="1:7" ht="15" customHeight="1" x14ac:dyDescent="0.25">
      <c r="A163" s="50">
        <f t="shared" si="8"/>
        <v>9</v>
      </c>
      <c r="B163" s="441" t="s">
        <v>112</v>
      </c>
      <c r="C163" s="442"/>
      <c r="D163" s="443"/>
      <c r="E163" s="410"/>
      <c r="F163" s="2"/>
      <c r="G163" s="357"/>
    </row>
    <row r="164" spans="1:7" ht="15" customHeight="1" thickBot="1" x14ac:dyDescent="0.3">
      <c r="A164" s="123">
        <f t="shared" si="8"/>
        <v>10</v>
      </c>
      <c r="B164" s="383" t="s">
        <v>205</v>
      </c>
      <c r="C164" s="384"/>
      <c r="D164" s="458"/>
      <c r="E164" s="410"/>
      <c r="F164" s="71"/>
      <c r="G164" s="357"/>
    </row>
    <row r="165" spans="1:7" ht="20.25" customHeight="1" thickBot="1" x14ac:dyDescent="0.3">
      <c r="A165" s="155" t="s">
        <v>110</v>
      </c>
      <c r="B165" s="17" t="s">
        <v>111</v>
      </c>
      <c r="C165" s="17" t="s">
        <v>40</v>
      </c>
      <c r="D165" s="18">
        <v>1</v>
      </c>
      <c r="E165" s="400" t="s">
        <v>40</v>
      </c>
      <c r="F165" s="401"/>
      <c r="G165" s="402"/>
    </row>
    <row r="166" spans="1:7" ht="15" customHeight="1" x14ac:dyDescent="0.25">
      <c r="A166" s="14">
        <v>1</v>
      </c>
      <c r="B166" s="463" t="s">
        <v>41</v>
      </c>
      <c r="C166" s="463"/>
      <c r="D166" s="464"/>
      <c r="E166" s="419" t="s">
        <v>76</v>
      </c>
      <c r="F166" s="21" t="s">
        <v>77</v>
      </c>
      <c r="G166" s="356" t="s">
        <v>78</v>
      </c>
    </row>
    <row r="167" spans="1:7" ht="15" customHeight="1" x14ac:dyDescent="0.25">
      <c r="A167" s="50">
        <f>+A166+1</f>
        <v>2</v>
      </c>
      <c r="B167" s="441" t="s">
        <v>176</v>
      </c>
      <c r="C167" s="442"/>
      <c r="D167" s="443"/>
      <c r="E167" s="410"/>
      <c r="F167" s="2"/>
      <c r="G167" s="357"/>
    </row>
    <row r="168" spans="1:7" ht="15" customHeight="1" x14ac:dyDescent="0.25">
      <c r="A168" s="50">
        <f t="shared" ref="A168:A175" si="9">+A167+1</f>
        <v>3</v>
      </c>
      <c r="B168" s="429" t="s">
        <v>178</v>
      </c>
      <c r="C168" s="429"/>
      <c r="D168" s="430"/>
      <c r="E168" s="410"/>
      <c r="F168" s="2"/>
      <c r="G168" s="357"/>
    </row>
    <row r="169" spans="1:7" ht="15" customHeight="1" x14ac:dyDescent="0.25">
      <c r="A169" s="50">
        <f t="shared" si="9"/>
        <v>4</v>
      </c>
      <c r="B169" s="429" t="s">
        <v>37</v>
      </c>
      <c r="C169" s="429"/>
      <c r="D169" s="430"/>
      <c r="E169" s="410"/>
      <c r="F169" s="2"/>
      <c r="G169" s="357"/>
    </row>
    <row r="170" spans="1:7" ht="15" customHeight="1" x14ac:dyDescent="0.25">
      <c r="A170" s="50">
        <f t="shared" si="9"/>
        <v>5</v>
      </c>
      <c r="B170" s="429" t="s">
        <v>42</v>
      </c>
      <c r="C170" s="429"/>
      <c r="D170" s="430"/>
      <c r="E170" s="410"/>
      <c r="F170" s="2"/>
      <c r="G170" s="357"/>
    </row>
    <row r="171" spans="1:7" ht="15" customHeight="1" x14ac:dyDescent="0.25">
      <c r="A171" s="50">
        <f t="shared" si="9"/>
        <v>6</v>
      </c>
      <c r="B171" s="429" t="s">
        <v>24</v>
      </c>
      <c r="C171" s="429"/>
      <c r="D171" s="430"/>
      <c r="E171" s="410"/>
      <c r="F171" s="2"/>
      <c r="G171" s="357"/>
    </row>
    <row r="172" spans="1:7" ht="15" customHeight="1" x14ac:dyDescent="0.25">
      <c r="A172" s="50">
        <f t="shared" si="9"/>
        <v>7</v>
      </c>
      <c r="B172" s="429" t="s">
        <v>248</v>
      </c>
      <c r="C172" s="429"/>
      <c r="D172" s="430"/>
      <c r="E172" s="410"/>
      <c r="F172" s="2"/>
      <c r="G172" s="357"/>
    </row>
    <row r="173" spans="1:7" ht="15" customHeight="1" x14ac:dyDescent="0.25">
      <c r="A173" s="50">
        <f t="shared" si="9"/>
        <v>8</v>
      </c>
      <c r="B173" s="429" t="s">
        <v>16</v>
      </c>
      <c r="C173" s="429"/>
      <c r="D173" s="430"/>
      <c r="E173" s="410"/>
      <c r="F173" s="2"/>
      <c r="G173" s="357"/>
    </row>
    <row r="174" spans="1:7" ht="15" customHeight="1" x14ac:dyDescent="0.25">
      <c r="A174" s="50">
        <f t="shared" si="9"/>
        <v>9</v>
      </c>
      <c r="B174" s="441" t="s">
        <v>112</v>
      </c>
      <c r="C174" s="442"/>
      <c r="D174" s="443"/>
      <c r="E174" s="410"/>
      <c r="F174" s="2"/>
      <c r="G174" s="357"/>
    </row>
    <row r="175" spans="1:7" ht="15" customHeight="1" thickBot="1" x14ac:dyDescent="0.3">
      <c r="A175" s="123">
        <f t="shared" si="9"/>
        <v>10</v>
      </c>
      <c r="B175" s="383" t="s">
        <v>205</v>
      </c>
      <c r="C175" s="384"/>
      <c r="D175" s="458"/>
      <c r="E175" s="410"/>
      <c r="F175" s="71"/>
      <c r="G175" s="357"/>
    </row>
    <row r="176" spans="1:7" ht="20.25" customHeight="1" thickBot="1" x14ac:dyDescent="0.3">
      <c r="A176" s="155" t="s">
        <v>124</v>
      </c>
      <c r="B176" s="17" t="s">
        <v>44</v>
      </c>
      <c r="C176" s="17" t="s">
        <v>262</v>
      </c>
      <c r="D176" s="18">
        <v>3</v>
      </c>
      <c r="E176" s="400" t="s">
        <v>197</v>
      </c>
      <c r="F176" s="401"/>
      <c r="G176" s="402"/>
    </row>
    <row r="177" spans="1:7" ht="15" customHeight="1" x14ac:dyDescent="0.25">
      <c r="A177" s="14">
        <v>1</v>
      </c>
      <c r="B177" s="454" t="s">
        <v>181</v>
      </c>
      <c r="C177" s="455"/>
      <c r="D177" s="456"/>
      <c r="E177" s="419" t="s">
        <v>76</v>
      </c>
      <c r="F177" s="21" t="s">
        <v>77</v>
      </c>
      <c r="G177" s="356" t="s">
        <v>78</v>
      </c>
    </row>
    <row r="178" spans="1:7" ht="15" customHeight="1" x14ac:dyDescent="0.25">
      <c r="A178" s="50">
        <f>+A177+1</f>
        <v>2</v>
      </c>
      <c r="B178" s="429" t="s">
        <v>184</v>
      </c>
      <c r="C178" s="429"/>
      <c r="D178" s="430"/>
      <c r="E178" s="410"/>
      <c r="F178" s="2"/>
      <c r="G178" s="357"/>
    </row>
    <row r="179" spans="1:7" ht="15" customHeight="1" x14ac:dyDescent="0.25">
      <c r="A179" s="50">
        <f t="shared" ref="A179:A187" si="10">+A178+1</f>
        <v>3</v>
      </c>
      <c r="B179" s="429" t="s">
        <v>182</v>
      </c>
      <c r="C179" s="429"/>
      <c r="D179" s="430"/>
      <c r="E179" s="410"/>
      <c r="F179" s="2"/>
      <c r="G179" s="357"/>
    </row>
    <row r="180" spans="1:7" ht="15" customHeight="1" x14ac:dyDescent="0.25">
      <c r="A180" s="50">
        <f t="shared" si="10"/>
        <v>4</v>
      </c>
      <c r="B180" s="429" t="s">
        <v>23</v>
      </c>
      <c r="C180" s="429"/>
      <c r="D180" s="430"/>
      <c r="E180" s="410"/>
      <c r="F180" s="2"/>
      <c r="G180" s="357"/>
    </row>
    <row r="181" spans="1:7" ht="15" customHeight="1" x14ac:dyDescent="0.25">
      <c r="A181" s="50">
        <f t="shared" si="10"/>
        <v>5</v>
      </c>
      <c r="B181" s="429" t="s">
        <v>183</v>
      </c>
      <c r="C181" s="429"/>
      <c r="D181" s="430"/>
      <c r="E181" s="410"/>
      <c r="F181" s="2"/>
      <c r="G181" s="357"/>
    </row>
    <row r="182" spans="1:7" ht="15" customHeight="1" x14ac:dyDescent="0.25">
      <c r="A182" s="50">
        <f t="shared" si="10"/>
        <v>6</v>
      </c>
      <c r="B182" s="429" t="s">
        <v>185</v>
      </c>
      <c r="C182" s="429"/>
      <c r="D182" s="430"/>
      <c r="E182" s="410"/>
      <c r="F182" s="2"/>
      <c r="G182" s="357"/>
    </row>
    <row r="183" spans="1:7" ht="15" customHeight="1" x14ac:dyDescent="0.25">
      <c r="A183" s="50">
        <f t="shared" si="10"/>
        <v>7</v>
      </c>
      <c r="B183" s="429" t="s">
        <v>24</v>
      </c>
      <c r="C183" s="429"/>
      <c r="D183" s="430"/>
      <c r="E183" s="410"/>
      <c r="F183" s="2"/>
      <c r="G183" s="357"/>
    </row>
    <row r="184" spans="1:7" ht="15" customHeight="1" x14ac:dyDescent="0.25">
      <c r="A184" s="50">
        <f t="shared" si="10"/>
        <v>8</v>
      </c>
      <c r="B184" s="429" t="s">
        <v>248</v>
      </c>
      <c r="C184" s="429"/>
      <c r="D184" s="430"/>
      <c r="E184" s="410"/>
      <c r="F184" s="2"/>
      <c r="G184" s="357"/>
    </row>
    <row r="185" spans="1:7" ht="15" customHeight="1" x14ac:dyDescent="0.25">
      <c r="A185" s="50">
        <f t="shared" si="10"/>
        <v>9</v>
      </c>
      <c r="B185" s="429" t="s">
        <v>89</v>
      </c>
      <c r="C185" s="429"/>
      <c r="D185" s="430"/>
      <c r="E185" s="410"/>
      <c r="F185" s="2"/>
      <c r="G185" s="357"/>
    </row>
    <row r="186" spans="1:7" ht="15" customHeight="1" x14ac:dyDescent="0.25">
      <c r="A186" s="50">
        <f t="shared" si="10"/>
        <v>10</v>
      </c>
      <c r="B186" s="441" t="s">
        <v>112</v>
      </c>
      <c r="C186" s="442"/>
      <c r="D186" s="443"/>
      <c r="E186" s="410"/>
      <c r="F186" s="2"/>
      <c r="G186" s="357"/>
    </row>
    <row r="187" spans="1:7" ht="15" customHeight="1" thickBot="1" x14ac:dyDescent="0.3">
      <c r="A187" s="50">
        <f t="shared" si="10"/>
        <v>11</v>
      </c>
      <c r="B187" s="383" t="s">
        <v>205</v>
      </c>
      <c r="C187" s="384"/>
      <c r="D187" s="458"/>
      <c r="E187" s="410"/>
      <c r="F187" s="71"/>
      <c r="G187" s="357"/>
    </row>
    <row r="188" spans="1:7" ht="20.25" customHeight="1" thickBot="1" x14ac:dyDescent="0.3">
      <c r="A188" s="155" t="s">
        <v>179</v>
      </c>
      <c r="B188" s="17" t="s">
        <v>125</v>
      </c>
      <c r="C188" s="17" t="s">
        <v>180</v>
      </c>
      <c r="D188" s="18">
        <v>4</v>
      </c>
      <c r="E188" s="400" t="s">
        <v>180</v>
      </c>
      <c r="F188" s="401"/>
      <c r="G188" s="402"/>
    </row>
    <row r="189" spans="1:7" ht="15" customHeight="1" x14ac:dyDescent="0.25">
      <c r="A189" s="14">
        <v>1</v>
      </c>
      <c r="B189" s="454" t="s">
        <v>198</v>
      </c>
      <c r="C189" s="455"/>
      <c r="D189" s="456"/>
      <c r="E189" s="410" t="s">
        <v>76</v>
      </c>
      <c r="F189" s="21" t="s">
        <v>77</v>
      </c>
      <c r="G189" s="357" t="s">
        <v>78</v>
      </c>
    </row>
    <row r="190" spans="1:7" ht="15" customHeight="1" x14ac:dyDescent="0.25">
      <c r="A190" s="50">
        <f>+A189+1</f>
        <v>2</v>
      </c>
      <c r="B190" s="429" t="s">
        <v>186</v>
      </c>
      <c r="C190" s="429"/>
      <c r="D190" s="430"/>
      <c r="E190" s="410"/>
      <c r="F190" s="2"/>
      <c r="G190" s="357"/>
    </row>
    <row r="191" spans="1:7" ht="15" customHeight="1" x14ac:dyDescent="0.25">
      <c r="A191" s="50">
        <f t="shared" ref="A191:A199" si="11">+A190+1</f>
        <v>3</v>
      </c>
      <c r="B191" s="429" t="s">
        <v>200</v>
      </c>
      <c r="C191" s="429"/>
      <c r="D191" s="430"/>
      <c r="E191" s="410"/>
      <c r="F191" s="2"/>
      <c r="G191" s="357"/>
    </row>
    <row r="192" spans="1:7" ht="15" customHeight="1" x14ac:dyDescent="0.25">
      <c r="A192" s="50">
        <f t="shared" si="11"/>
        <v>4</v>
      </c>
      <c r="B192" s="429" t="s">
        <v>23</v>
      </c>
      <c r="C192" s="429"/>
      <c r="D192" s="430"/>
      <c r="E192" s="410"/>
      <c r="F192" s="2"/>
      <c r="G192" s="357"/>
    </row>
    <row r="193" spans="1:7" ht="15" customHeight="1" x14ac:dyDescent="0.25">
      <c r="A193" s="50">
        <f t="shared" si="11"/>
        <v>5</v>
      </c>
      <c r="B193" s="429" t="s">
        <v>199</v>
      </c>
      <c r="C193" s="429"/>
      <c r="D193" s="430"/>
      <c r="E193" s="410"/>
      <c r="F193" s="2"/>
      <c r="G193" s="357"/>
    </row>
    <row r="194" spans="1:7" ht="15" customHeight="1" x14ac:dyDescent="0.25">
      <c r="A194" s="50">
        <f t="shared" si="11"/>
        <v>6</v>
      </c>
      <c r="B194" s="429" t="s">
        <v>185</v>
      </c>
      <c r="C194" s="429"/>
      <c r="D194" s="430"/>
      <c r="E194" s="410"/>
      <c r="F194" s="2"/>
      <c r="G194" s="357"/>
    </row>
    <row r="195" spans="1:7" ht="15" customHeight="1" x14ac:dyDescent="0.25">
      <c r="A195" s="50">
        <f t="shared" si="11"/>
        <v>7</v>
      </c>
      <c r="B195" s="429" t="s">
        <v>24</v>
      </c>
      <c r="C195" s="429"/>
      <c r="D195" s="430"/>
      <c r="E195" s="410"/>
      <c r="F195" s="2"/>
      <c r="G195" s="357"/>
    </row>
    <row r="196" spans="1:7" ht="15" customHeight="1" x14ac:dyDescent="0.25">
      <c r="A196" s="50">
        <f t="shared" si="11"/>
        <v>8</v>
      </c>
      <c r="B196" s="429" t="s">
        <v>248</v>
      </c>
      <c r="C196" s="429"/>
      <c r="D196" s="430"/>
      <c r="E196" s="410"/>
      <c r="F196" s="2"/>
      <c r="G196" s="357"/>
    </row>
    <row r="197" spans="1:7" ht="15" customHeight="1" x14ac:dyDescent="0.25">
      <c r="A197" s="50">
        <f t="shared" si="11"/>
        <v>9</v>
      </c>
      <c r="B197" s="429" t="s">
        <v>89</v>
      </c>
      <c r="C197" s="429"/>
      <c r="D197" s="430"/>
      <c r="E197" s="410"/>
      <c r="F197" s="2"/>
      <c r="G197" s="357"/>
    </row>
    <row r="198" spans="1:7" ht="15" customHeight="1" x14ac:dyDescent="0.25">
      <c r="A198" s="50">
        <f t="shared" si="11"/>
        <v>10</v>
      </c>
      <c r="B198" s="441" t="s">
        <v>112</v>
      </c>
      <c r="C198" s="442"/>
      <c r="D198" s="443"/>
      <c r="E198" s="410"/>
      <c r="F198" s="2"/>
      <c r="G198" s="357"/>
    </row>
    <row r="199" spans="1:7" ht="15" customHeight="1" thickBot="1" x14ac:dyDescent="0.3">
      <c r="A199" s="123">
        <f t="shared" si="11"/>
        <v>11</v>
      </c>
      <c r="B199" s="383" t="s">
        <v>205</v>
      </c>
      <c r="C199" s="384"/>
      <c r="D199" s="458"/>
      <c r="E199" s="527"/>
      <c r="F199" s="16"/>
      <c r="G199" s="358"/>
    </row>
    <row r="200" spans="1:7" ht="20.25" customHeight="1" thickBot="1" x14ac:dyDescent="0.3">
      <c r="A200" s="154" t="s">
        <v>43</v>
      </c>
      <c r="B200" s="498" t="s">
        <v>90</v>
      </c>
      <c r="C200" s="498"/>
      <c r="D200" s="70">
        <f>+D201+D214</f>
        <v>12</v>
      </c>
      <c r="E200" s="500" t="s">
        <v>90</v>
      </c>
      <c r="F200" s="500"/>
      <c r="G200" s="501"/>
    </row>
    <row r="201" spans="1:7" ht="20.25" customHeight="1" thickBot="1" x14ac:dyDescent="0.3">
      <c r="A201" s="156" t="s">
        <v>388</v>
      </c>
      <c r="B201" s="25" t="s">
        <v>306</v>
      </c>
      <c r="C201" s="25" t="s">
        <v>91</v>
      </c>
      <c r="D201" s="26">
        <v>3</v>
      </c>
      <c r="E201" s="406" t="s">
        <v>91</v>
      </c>
      <c r="F201" s="407"/>
      <c r="G201" s="408"/>
    </row>
    <row r="202" spans="1:7" ht="15" customHeight="1" x14ac:dyDescent="0.25">
      <c r="A202" s="14">
        <v>1</v>
      </c>
      <c r="B202" s="514" t="s">
        <v>187</v>
      </c>
      <c r="C202" s="514"/>
      <c r="D202" s="515"/>
      <c r="E202" s="523" t="s">
        <v>76</v>
      </c>
      <c r="F202" s="21" t="s">
        <v>77</v>
      </c>
      <c r="G202" s="525" t="s">
        <v>78</v>
      </c>
    </row>
    <row r="203" spans="1:7" ht="15" customHeight="1" x14ac:dyDescent="0.25">
      <c r="A203" s="50">
        <f>+A202+1</f>
        <v>2</v>
      </c>
      <c r="B203" s="510" t="s">
        <v>188</v>
      </c>
      <c r="C203" s="510"/>
      <c r="D203" s="511"/>
      <c r="E203" s="523"/>
      <c r="F203" s="2"/>
      <c r="G203" s="525"/>
    </row>
    <row r="204" spans="1:7" ht="15" customHeight="1" x14ac:dyDescent="0.25">
      <c r="A204" s="50">
        <f t="shared" ref="A204:A213" si="12">+A203+1</f>
        <v>3</v>
      </c>
      <c r="B204" s="510" t="s">
        <v>189</v>
      </c>
      <c r="C204" s="510"/>
      <c r="D204" s="511"/>
      <c r="E204" s="523"/>
      <c r="F204" s="2"/>
      <c r="G204" s="525"/>
    </row>
    <row r="205" spans="1:7" ht="15" customHeight="1" x14ac:dyDescent="0.25">
      <c r="A205" s="50">
        <f t="shared" si="12"/>
        <v>4</v>
      </c>
      <c r="B205" s="510" t="s">
        <v>192</v>
      </c>
      <c r="C205" s="510"/>
      <c r="D205" s="511"/>
      <c r="E205" s="523"/>
      <c r="F205" s="2"/>
      <c r="G205" s="525"/>
    </row>
    <row r="206" spans="1:7" ht="15" customHeight="1" x14ac:dyDescent="0.25">
      <c r="A206" s="50">
        <f t="shared" si="12"/>
        <v>5</v>
      </c>
      <c r="B206" s="510" t="s">
        <v>92</v>
      </c>
      <c r="C206" s="510"/>
      <c r="D206" s="511"/>
      <c r="E206" s="523"/>
      <c r="F206" s="2"/>
      <c r="G206" s="525"/>
    </row>
    <row r="207" spans="1:7" ht="15" customHeight="1" x14ac:dyDescent="0.25">
      <c r="A207" s="50">
        <f t="shared" si="12"/>
        <v>6</v>
      </c>
      <c r="B207" s="510" t="s">
        <v>96</v>
      </c>
      <c r="C207" s="510"/>
      <c r="D207" s="511"/>
      <c r="E207" s="523"/>
      <c r="F207" s="2"/>
      <c r="G207" s="525"/>
    </row>
    <row r="208" spans="1:7" ht="15" customHeight="1" x14ac:dyDescent="0.25">
      <c r="A208" s="50">
        <f t="shared" si="12"/>
        <v>7</v>
      </c>
      <c r="B208" s="512" t="s">
        <v>527</v>
      </c>
      <c r="C208" s="512"/>
      <c r="D208" s="513"/>
      <c r="E208" s="523"/>
      <c r="F208" s="2"/>
      <c r="G208" s="525"/>
    </row>
    <row r="209" spans="1:7" ht="15" customHeight="1" x14ac:dyDescent="0.25">
      <c r="A209" s="50">
        <f t="shared" si="12"/>
        <v>8</v>
      </c>
      <c r="B209" s="510" t="s">
        <v>190</v>
      </c>
      <c r="C209" s="510"/>
      <c r="D209" s="511"/>
      <c r="E209" s="523"/>
      <c r="F209" s="2"/>
      <c r="G209" s="525"/>
    </row>
    <row r="210" spans="1:7" ht="15" customHeight="1" x14ac:dyDescent="0.25">
      <c r="A210" s="50">
        <f t="shared" si="12"/>
        <v>9</v>
      </c>
      <c r="B210" s="429" t="s">
        <v>516</v>
      </c>
      <c r="C210" s="429"/>
      <c r="D210" s="430"/>
      <c r="E210" s="523"/>
      <c r="F210" s="2"/>
      <c r="G210" s="525"/>
    </row>
    <row r="211" spans="1:7" ht="15" customHeight="1" x14ac:dyDescent="0.25">
      <c r="A211" s="50">
        <f t="shared" si="12"/>
        <v>10</v>
      </c>
      <c r="B211" s="510" t="s">
        <v>93</v>
      </c>
      <c r="C211" s="510"/>
      <c r="D211" s="511"/>
      <c r="E211" s="523"/>
      <c r="F211" s="2"/>
      <c r="G211" s="525"/>
    </row>
    <row r="212" spans="1:7" ht="15" customHeight="1" x14ac:dyDescent="0.25">
      <c r="A212" s="50">
        <f t="shared" si="12"/>
        <v>11</v>
      </c>
      <c r="B212" s="510" t="s">
        <v>94</v>
      </c>
      <c r="C212" s="510"/>
      <c r="D212" s="511"/>
      <c r="E212" s="523"/>
      <c r="F212" s="2"/>
      <c r="G212" s="525"/>
    </row>
    <row r="213" spans="1:7" ht="15" customHeight="1" thickBot="1" x14ac:dyDescent="0.3">
      <c r="A213" s="50">
        <f t="shared" si="12"/>
        <v>12</v>
      </c>
      <c r="B213" s="459" t="s">
        <v>113</v>
      </c>
      <c r="C213" s="460"/>
      <c r="D213" s="461"/>
      <c r="E213" s="524"/>
      <c r="F213" s="3"/>
      <c r="G213" s="526"/>
    </row>
    <row r="214" spans="1:7" ht="20.25" customHeight="1" thickBot="1" x14ac:dyDescent="0.3">
      <c r="A214" s="156" t="s">
        <v>389</v>
      </c>
      <c r="B214" s="25" t="s">
        <v>307</v>
      </c>
      <c r="C214" s="25" t="s">
        <v>95</v>
      </c>
      <c r="D214" s="18">
        <v>9</v>
      </c>
      <c r="E214" s="406" t="s">
        <v>95</v>
      </c>
      <c r="F214" s="407"/>
      <c r="G214" s="408"/>
    </row>
    <row r="215" spans="1:7" ht="15" customHeight="1" x14ac:dyDescent="0.25">
      <c r="A215" s="14">
        <v>1</v>
      </c>
      <c r="B215" s="514" t="s">
        <v>187</v>
      </c>
      <c r="C215" s="514"/>
      <c r="D215" s="515"/>
      <c r="E215" s="531" t="s">
        <v>76</v>
      </c>
      <c r="F215" s="21" t="s">
        <v>77</v>
      </c>
      <c r="G215" s="535" t="s">
        <v>78</v>
      </c>
    </row>
    <row r="216" spans="1:7" ht="15" customHeight="1" x14ac:dyDescent="0.25">
      <c r="A216" s="50">
        <f>+A215+1</f>
        <v>2</v>
      </c>
      <c r="B216" s="510" t="s">
        <v>193</v>
      </c>
      <c r="C216" s="510"/>
      <c r="D216" s="511"/>
      <c r="E216" s="532"/>
      <c r="F216" s="2"/>
      <c r="G216" s="536"/>
    </row>
    <row r="217" spans="1:7" ht="15" customHeight="1" x14ac:dyDescent="0.25">
      <c r="A217" s="50">
        <f t="shared" ref="A217:A226" si="13">+A216+1</f>
        <v>3</v>
      </c>
      <c r="B217" s="510" t="s">
        <v>195</v>
      </c>
      <c r="C217" s="510"/>
      <c r="D217" s="511"/>
      <c r="E217" s="532"/>
      <c r="F217" s="2"/>
      <c r="G217" s="536"/>
    </row>
    <row r="218" spans="1:7" ht="15" customHeight="1" x14ac:dyDescent="0.25">
      <c r="A218" s="50">
        <f t="shared" si="13"/>
        <v>4</v>
      </c>
      <c r="B218" s="510" t="s">
        <v>194</v>
      </c>
      <c r="C218" s="510"/>
      <c r="D218" s="511"/>
      <c r="E218" s="532"/>
      <c r="F218" s="2"/>
      <c r="G218" s="536"/>
    </row>
    <row r="219" spans="1:7" ht="15" customHeight="1" x14ac:dyDescent="0.25">
      <c r="A219" s="50">
        <f t="shared" si="13"/>
        <v>5</v>
      </c>
      <c r="B219" s="510" t="s">
        <v>92</v>
      </c>
      <c r="C219" s="510"/>
      <c r="D219" s="511"/>
      <c r="E219" s="532"/>
      <c r="F219" s="2"/>
      <c r="G219" s="536"/>
    </row>
    <row r="220" spans="1:7" ht="15" customHeight="1" x14ac:dyDescent="0.25">
      <c r="A220" s="50">
        <f t="shared" si="13"/>
        <v>6</v>
      </c>
      <c r="B220" s="510" t="s">
        <v>96</v>
      </c>
      <c r="C220" s="510"/>
      <c r="D220" s="511"/>
      <c r="E220" s="532"/>
      <c r="F220" s="2"/>
      <c r="G220" s="536"/>
    </row>
    <row r="221" spans="1:7" ht="15" customHeight="1" x14ac:dyDescent="0.25">
      <c r="A221" s="50">
        <f t="shared" si="13"/>
        <v>7</v>
      </c>
      <c r="B221" s="510" t="s">
        <v>191</v>
      </c>
      <c r="C221" s="510"/>
      <c r="D221" s="511"/>
      <c r="E221" s="532"/>
      <c r="F221" s="2"/>
      <c r="G221" s="536"/>
    </row>
    <row r="222" spans="1:7" ht="15" customHeight="1" x14ac:dyDescent="0.25">
      <c r="A222" s="50">
        <f t="shared" si="13"/>
        <v>8</v>
      </c>
      <c r="B222" s="510" t="s">
        <v>190</v>
      </c>
      <c r="C222" s="510"/>
      <c r="D222" s="511"/>
      <c r="E222" s="533"/>
      <c r="F222" s="5"/>
      <c r="G222" s="537"/>
    </row>
    <row r="223" spans="1:7" ht="15" customHeight="1" x14ac:dyDescent="0.25">
      <c r="A223" s="50">
        <f t="shared" si="13"/>
        <v>9</v>
      </c>
      <c r="B223" s="429" t="s">
        <v>81</v>
      </c>
      <c r="C223" s="429"/>
      <c r="D223" s="430"/>
      <c r="E223" s="533"/>
      <c r="F223" s="5"/>
      <c r="G223" s="537"/>
    </row>
    <row r="224" spans="1:7" ht="15" customHeight="1" x14ac:dyDescent="0.25">
      <c r="A224" s="50">
        <f t="shared" si="13"/>
        <v>10</v>
      </c>
      <c r="B224" s="510" t="s">
        <v>93</v>
      </c>
      <c r="C224" s="510"/>
      <c r="D224" s="511"/>
      <c r="E224" s="533"/>
      <c r="F224" s="5"/>
      <c r="G224" s="537"/>
    </row>
    <row r="225" spans="1:7" ht="15" customHeight="1" x14ac:dyDescent="0.25">
      <c r="A225" s="50">
        <f t="shared" si="13"/>
        <v>11</v>
      </c>
      <c r="B225" s="510" t="s">
        <v>94</v>
      </c>
      <c r="C225" s="510"/>
      <c r="D225" s="511"/>
      <c r="E225" s="533"/>
      <c r="F225" s="5"/>
      <c r="G225" s="537"/>
    </row>
    <row r="226" spans="1:7" ht="15" customHeight="1" thickBot="1" x14ac:dyDescent="0.3">
      <c r="A226" s="50">
        <f t="shared" si="13"/>
        <v>12</v>
      </c>
      <c r="B226" s="459" t="s">
        <v>113</v>
      </c>
      <c r="C226" s="460"/>
      <c r="D226" s="461"/>
      <c r="E226" s="534"/>
      <c r="F226" s="3"/>
      <c r="G226" s="538"/>
    </row>
    <row r="227" spans="1:7" ht="20.25" customHeight="1" thickBot="1" x14ac:dyDescent="0.3">
      <c r="A227" s="119">
        <v>2</v>
      </c>
      <c r="B227" s="462" t="s">
        <v>45</v>
      </c>
      <c r="C227" s="462"/>
      <c r="D227" s="73">
        <f>+D228+D334+D376+D386</f>
        <v>1230</v>
      </c>
      <c r="E227" s="528" t="s">
        <v>45</v>
      </c>
      <c r="F227" s="529"/>
      <c r="G227" s="530"/>
    </row>
    <row r="228" spans="1:7" ht="20.25" customHeight="1" thickBot="1" x14ac:dyDescent="0.3">
      <c r="A228" s="157" t="s">
        <v>46</v>
      </c>
      <c r="B228" s="368" t="s">
        <v>47</v>
      </c>
      <c r="C228" s="368"/>
      <c r="D228" s="74">
        <f>+D229+D252+D275+D298</f>
        <v>1075</v>
      </c>
      <c r="E228" s="387" t="s">
        <v>47</v>
      </c>
      <c r="F228" s="388"/>
      <c r="G228" s="389"/>
    </row>
    <row r="229" spans="1:7" ht="20.25" customHeight="1" thickBot="1" x14ac:dyDescent="0.3">
      <c r="A229" s="155" t="s">
        <v>48</v>
      </c>
      <c r="B229" s="17" t="s">
        <v>308</v>
      </c>
      <c r="C229" s="17" t="s">
        <v>291</v>
      </c>
      <c r="D229" s="18">
        <v>1015</v>
      </c>
      <c r="E229" s="400" t="s">
        <v>117</v>
      </c>
      <c r="F229" s="401"/>
      <c r="G229" s="402"/>
    </row>
    <row r="230" spans="1:7" ht="34.5" customHeight="1" x14ac:dyDescent="0.25">
      <c r="A230" s="14">
        <v>1</v>
      </c>
      <c r="B230" s="463" t="s">
        <v>247</v>
      </c>
      <c r="C230" s="463"/>
      <c r="D230" s="464"/>
      <c r="E230" s="410" t="s">
        <v>76</v>
      </c>
      <c r="F230" s="21" t="s">
        <v>77</v>
      </c>
      <c r="G230" s="356" t="s">
        <v>78</v>
      </c>
    </row>
    <row r="231" spans="1:7" ht="34.5" customHeight="1" x14ac:dyDescent="0.25">
      <c r="A231" s="50">
        <f>+A230+1</f>
        <v>2</v>
      </c>
      <c r="B231" s="429" t="s">
        <v>246</v>
      </c>
      <c r="C231" s="429"/>
      <c r="D231" s="430"/>
      <c r="E231" s="410"/>
      <c r="F231" s="2"/>
      <c r="G231" s="357"/>
    </row>
    <row r="232" spans="1:7" ht="22.5" customHeight="1" x14ac:dyDescent="0.25">
      <c r="A232" s="50">
        <f t="shared" ref="A232:A251" si="14">+A231+1</f>
        <v>3</v>
      </c>
      <c r="B232" s="439" t="s">
        <v>528</v>
      </c>
      <c r="C232" s="439"/>
      <c r="D232" s="440"/>
      <c r="E232" s="410"/>
      <c r="F232" s="2"/>
      <c r="G232" s="357"/>
    </row>
    <row r="233" spans="1:7" ht="15" customHeight="1" x14ac:dyDescent="0.25">
      <c r="A233" s="50">
        <f t="shared" si="14"/>
        <v>4</v>
      </c>
      <c r="B233" s="439" t="s">
        <v>529</v>
      </c>
      <c r="C233" s="439"/>
      <c r="D233" s="440"/>
      <c r="E233" s="410"/>
      <c r="F233" s="2"/>
      <c r="G233" s="357"/>
    </row>
    <row r="234" spans="1:7" ht="15" customHeight="1" x14ac:dyDescent="0.25">
      <c r="A234" s="50">
        <f t="shared" si="14"/>
        <v>5</v>
      </c>
      <c r="B234" s="441" t="s">
        <v>210</v>
      </c>
      <c r="C234" s="442"/>
      <c r="D234" s="443"/>
      <c r="E234" s="410"/>
      <c r="F234" s="2"/>
      <c r="G234" s="357"/>
    </row>
    <row r="235" spans="1:7" ht="15" customHeight="1" x14ac:dyDescent="0.25">
      <c r="A235" s="50">
        <f t="shared" si="14"/>
        <v>6</v>
      </c>
      <c r="B235" s="429" t="s">
        <v>203</v>
      </c>
      <c r="C235" s="429"/>
      <c r="D235" s="430"/>
      <c r="E235" s="410"/>
      <c r="F235" s="2"/>
      <c r="G235" s="357"/>
    </row>
    <row r="236" spans="1:7" ht="15" customHeight="1" x14ac:dyDescent="0.25">
      <c r="A236" s="50">
        <f t="shared" si="14"/>
        <v>7</v>
      </c>
      <c r="B236" s="429" t="s">
        <v>282</v>
      </c>
      <c r="C236" s="429"/>
      <c r="D236" s="430"/>
      <c r="E236" s="410"/>
      <c r="F236" s="2"/>
      <c r="G236" s="357"/>
    </row>
    <row r="237" spans="1:7" ht="15" customHeight="1" x14ac:dyDescent="0.25">
      <c r="A237" s="50">
        <f t="shared" si="14"/>
        <v>8</v>
      </c>
      <c r="B237" s="429" t="s">
        <v>49</v>
      </c>
      <c r="C237" s="429"/>
      <c r="D237" s="430"/>
      <c r="E237" s="410"/>
      <c r="F237" s="2"/>
      <c r="G237" s="357"/>
    </row>
    <row r="238" spans="1:7" ht="22.5" customHeight="1" x14ac:dyDescent="0.25">
      <c r="A238" s="50">
        <f t="shared" si="14"/>
        <v>9</v>
      </c>
      <c r="B238" s="439" t="s">
        <v>530</v>
      </c>
      <c r="C238" s="439"/>
      <c r="D238" s="440"/>
      <c r="E238" s="410"/>
      <c r="F238" s="2"/>
      <c r="G238" s="357"/>
    </row>
    <row r="239" spans="1:7" ht="15" customHeight="1" x14ac:dyDescent="0.25">
      <c r="A239" s="50">
        <f t="shared" si="14"/>
        <v>10</v>
      </c>
      <c r="B239" s="429" t="s">
        <v>204</v>
      </c>
      <c r="C239" s="429"/>
      <c r="D239" s="430"/>
      <c r="E239" s="410"/>
      <c r="F239" s="2"/>
      <c r="G239" s="357"/>
    </row>
    <row r="240" spans="1:7" ht="22.5" customHeight="1" x14ac:dyDescent="0.25">
      <c r="A240" s="50">
        <f t="shared" si="14"/>
        <v>11</v>
      </c>
      <c r="B240" s="439" t="s">
        <v>531</v>
      </c>
      <c r="C240" s="439"/>
      <c r="D240" s="440"/>
      <c r="E240" s="410"/>
      <c r="F240" s="2"/>
      <c r="G240" s="357"/>
    </row>
    <row r="241" spans="1:7" ht="15" customHeight="1" x14ac:dyDescent="0.25">
      <c r="A241" s="50">
        <f t="shared" si="14"/>
        <v>12</v>
      </c>
      <c r="B241" s="431" t="s">
        <v>532</v>
      </c>
      <c r="C241" s="432"/>
      <c r="D241" s="433"/>
      <c r="E241" s="410"/>
      <c r="F241" s="2"/>
      <c r="G241" s="357"/>
    </row>
    <row r="242" spans="1:7" ht="15" customHeight="1" x14ac:dyDescent="0.25">
      <c r="A242" s="50">
        <f t="shared" si="14"/>
        <v>13</v>
      </c>
      <c r="B242" s="423" t="s">
        <v>533</v>
      </c>
      <c r="C242" s="424"/>
      <c r="D242" s="425"/>
      <c r="E242" s="410"/>
      <c r="F242" s="2"/>
      <c r="G242" s="357"/>
    </row>
    <row r="243" spans="1:7" ht="22.5" customHeight="1" x14ac:dyDescent="0.25">
      <c r="A243" s="50">
        <f t="shared" si="14"/>
        <v>14</v>
      </c>
      <c r="B243" s="429" t="s">
        <v>279</v>
      </c>
      <c r="C243" s="429"/>
      <c r="D243" s="430"/>
      <c r="E243" s="410"/>
      <c r="F243" s="2"/>
      <c r="G243" s="357"/>
    </row>
    <row r="244" spans="1:7" ht="22.5" customHeight="1" x14ac:dyDescent="0.25">
      <c r="A244" s="50">
        <f t="shared" si="14"/>
        <v>15</v>
      </c>
      <c r="B244" s="429" t="s">
        <v>280</v>
      </c>
      <c r="C244" s="429"/>
      <c r="D244" s="430"/>
      <c r="E244" s="410"/>
      <c r="F244" s="2"/>
      <c r="G244" s="357"/>
    </row>
    <row r="245" spans="1:7" ht="15" customHeight="1" x14ac:dyDescent="0.25">
      <c r="A245" s="50">
        <f t="shared" si="14"/>
        <v>16</v>
      </c>
      <c r="B245" s="429" t="s">
        <v>201</v>
      </c>
      <c r="C245" s="429"/>
      <c r="D245" s="430"/>
      <c r="E245" s="410"/>
      <c r="F245" s="2"/>
      <c r="G245" s="357"/>
    </row>
    <row r="246" spans="1:7" ht="15" customHeight="1" x14ac:dyDescent="0.25">
      <c r="A246" s="50">
        <f t="shared" si="14"/>
        <v>17</v>
      </c>
      <c r="B246" s="429" t="s">
        <v>202</v>
      </c>
      <c r="C246" s="429"/>
      <c r="D246" s="430"/>
      <c r="E246" s="410"/>
      <c r="F246" s="2"/>
      <c r="G246" s="357"/>
    </row>
    <row r="247" spans="1:7" ht="22.5" customHeight="1" x14ac:dyDescent="0.25">
      <c r="A247" s="50">
        <f t="shared" si="14"/>
        <v>18</v>
      </c>
      <c r="B247" s="439" t="s">
        <v>265</v>
      </c>
      <c r="C247" s="439"/>
      <c r="D247" s="440"/>
      <c r="E247" s="410"/>
      <c r="F247" s="2"/>
      <c r="G247" s="357"/>
    </row>
    <row r="248" spans="1:7" ht="15" customHeight="1" x14ac:dyDescent="0.25">
      <c r="A248" s="50">
        <f t="shared" si="14"/>
        <v>19</v>
      </c>
      <c r="B248" s="434" t="s">
        <v>116</v>
      </c>
      <c r="C248" s="435"/>
      <c r="D248" s="436"/>
      <c r="E248" s="410"/>
      <c r="F248" s="2"/>
      <c r="G248" s="357"/>
    </row>
    <row r="249" spans="1:7" ht="15" customHeight="1" x14ac:dyDescent="0.25">
      <c r="A249" s="50">
        <f t="shared" si="14"/>
        <v>20</v>
      </c>
      <c r="B249" s="420" t="s">
        <v>206</v>
      </c>
      <c r="C249" s="421"/>
      <c r="D249" s="422"/>
      <c r="E249" s="410"/>
      <c r="F249" s="2"/>
      <c r="G249" s="357"/>
    </row>
    <row r="250" spans="1:7" ht="15" customHeight="1" x14ac:dyDescent="0.25">
      <c r="A250" s="50">
        <f t="shared" si="14"/>
        <v>21</v>
      </c>
      <c r="B250" s="452" t="s">
        <v>112</v>
      </c>
      <c r="C250" s="452"/>
      <c r="D250" s="452"/>
      <c r="E250" s="411"/>
      <c r="F250" s="2"/>
      <c r="G250" s="357"/>
    </row>
    <row r="251" spans="1:7" ht="22.5" customHeight="1" thickBot="1" x14ac:dyDescent="0.3">
      <c r="A251" s="50">
        <f t="shared" si="14"/>
        <v>22</v>
      </c>
      <c r="B251" s="520" t="s">
        <v>534</v>
      </c>
      <c r="C251" s="521"/>
      <c r="D251" s="522"/>
      <c r="E251" s="410"/>
      <c r="F251" s="5"/>
      <c r="G251" s="358"/>
    </row>
    <row r="252" spans="1:7" ht="22.5" customHeight="1" thickBot="1" x14ac:dyDescent="0.3">
      <c r="A252" s="155" t="s">
        <v>512</v>
      </c>
      <c r="B252" s="17" t="s">
        <v>513</v>
      </c>
      <c r="C252" s="17" t="s">
        <v>514</v>
      </c>
      <c r="D252" s="18">
        <v>5</v>
      </c>
      <c r="E252" s="400" t="s">
        <v>514</v>
      </c>
      <c r="F252" s="401"/>
      <c r="G252" s="402"/>
    </row>
    <row r="253" spans="1:7" ht="30" customHeight="1" x14ac:dyDescent="0.25">
      <c r="A253" s="14">
        <v>1</v>
      </c>
      <c r="B253" s="463" t="s">
        <v>247</v>
      </c>
      <c r="C253" s="463"/>
      <c r="D253" s="464"/>
      <c r="E253" s="410" t="s">
        <v>76</v>
      </c>
      <c r="F253" s="21" t="s">
        <v>77</v>
      </c>
      <c r="G253" s="356" t="s">
        <v>78</v>
      </c>
    </row>
    <row r="254" spans="1:7" ht="36.75" customHeight="1" x14ac:dyDescent="0.25">
      <c r="A254" s="50">
        <f>+A253+1</f>
        <v>2</v>
      </c>
      <c r="B254" s="429" t="s">
        <v>246</v>
      </c>
      <c r="C254" s="429"/>
      <c r="D254" s="430"/>
      <c r="E254" s="410"/>
      <c r="F254" s="2"/>
      <c r="G254" s="357"/>
    </row>
    <row r="255" spans="1:7" ht="30" customHeight="1" x14ac:dyDescent="0.25">
      <c r="A255" s="50">
        <f t="shared" ref="A255:A274" si="15">+A254+1</f>
        <v>3</v>
      </c>
      <c r="B255" s="439" t="s">
        <v>528</v>
      </c>
      <c r="C255" s="439"/>
      <c r="D255" s="440"/>
      <c r="E255" s="410"/>
      <c r="F255" s="2"/>
      <c r="G255" s="357"/>
    </row>
    <row r="256" spans="1:7" ht="22.5" customHeight="1" x14ac:dyDescent="0.25">
      <c r="A256" s="50">
        <f t="shared" si="15"/>
        <v>4</v>
      </c>
      <c r="B256" s="439" t="s">
        <v>529</v>
      </c>
      <c r="C256" s="439"/>
      <c r="D256" s="440"/>
      <c r="E256" s="410"/>
      <c r="F256" s="2"/>
      <c r="G256" s="357"/>
    </row>
    <row r="257" spans="1:7" ht="22.5" customHeight="1" x14ac:dyDescent="0.25">
      <c r="A257" s="50">
        <f t="shared" si="15"/>
        <v>5</v>
      </c>
      <c r="B257" s="441" t="s">
        <v>210</v>
      </c>
      <c r="C257" s="442"/>
      <c r="D257" s="443"/>
      <c r="E257" s="410"/>
      <c r="F257" s="2"/>
      <c r="G257" s="357"/>
    </row>
    <row r="258" spans="1:7" ht="22.5" customHeight="1" x14ac:dyDescent="0.25">
      <c r="A258" s="50">
        <f t="shared" si="15"/>
        <v>6</v>
      </c>
      <c r="B258" s="429" t="s">
        <v>203</v>
      </c>
      <c r="C258" s="429"/>
      <c r="D258" s="430"/>
      <c r="E258" s="410"/>
      <c r="F258" s="2"/>
      <c r="G258" s="357"/>
    </row>
    <row r="259" spans="1:7" ht="22.5" customHeight="1" x14ac:dyDescent="0.25">
      <c r="A259" s="50">
        <f t="shared" si="15"/>
        <v>7</v>
      </c>
      <c r="B259" s="429" t="s">
        <v>282</v>
      </c>
      <c r="C259" s="429"/>
      <c r="D259" s="430"/>
      <c r="E259" s="410"/>
      <c r="F259" s="2"/>
      <c r="G259" s="357"/>
    </row>
    <row r="260" spans="1:7" ht="22.5" customHeight="1" x14ac:dyDescent="0.25">
      <c r="A260" s="50">
        <f t="shared" si="15"/>
        <v>8</v>
      </c>
      <c r="B260" s="429" t="s">
        <v>49</v>
      </c>
      <c r="C260" s="429"/>
      <c r="D260" s="430"/>
      <c r="E260" s="410"/>
      <c r="F260" s="2"/>
      <c r="G260" s="357"/>
    </row>
    <row r="261" spans="1:7" ht="22.5" customHeight="1" x14ac:dyDescent="0.25">
      <c r="A261" s="50">
        <f t="shared" si="15"/>
        <v>9</v>
      </c>
      <c r="B261" s="439" t="s">
        <v>530</v>
      </c>
      <c r="C261" s="439"/>
      <c r="D261" s="440"/>
      <c r="E261" s="410"/>
      <c r="F261" s="2"/>
      <c r="G261" s="357"/>
    </row>
    <row r="262" spans="1:7" ht="22.5" customHeight="1" x14ac:dyDescent="0.25">
      <c r="A262" s="50">
        <f t="shared" si="15"/>
        <v>10</v>
      </c>
      <c r="B262" s="429" t="s">
        <v>204</v>
      </c>
      <c r="C262" s="429"/>
      <c r="D262" s="430"/>
      <c r="E262" s="410"/>
      <c r="F262" s="2"/>
      <c r="G262" s="357"/>
    </row>
    <row r="263" spans="1:7" ht="22.5" customHeight="1" x14ac:dyDescent="0.25">
      <c r="A263" s="50">
        <f t="shared" si="15"/>
        <v>11</v>
      </c>
      <c r="B263" s="441" t="s">
        <v>281</v>
      </c>
      <c r="C263" s="442"/>
      <c r="D263" s="443"/>
      <c r="E263" s="410"/>
      <c r="F263" s="2"/>
      <c r="G263" s="357"/>
    </row>
    <row r="264" spans="1:7" ht="22.5" customHeight="1" x14ac:dyDescent="0.25">
      <c r="A264" s="50">
        <f t="shared" si="15"/>
        <v>12</v>
      </c>
      <c r="B264" s="431" t="s">
        <v>532</v>
      </c>
      <c r="C264" s="432"/>
      <c r="D264" s="433"/>
      <c r="E264" s="410"/>
      <c r="F264" s="2"/>
      <c r="G264" s="357"/>
    </row>
    <row r="265" spans="1:7" ht="22.5" customHeight="1" x14ac:dyDescent="0.25">
      <c r="A265" s="50">
        <f t="shared" si="15"/>
        <v>13</v>
      </c>
      <c r="B265" s="423" t="s">
        <v>533</v>
      </c>
      <c r="C265" s="424"/>
      <c r="D265" s="425"/>
      <c r="E265" s="410"/>
      <c r="F265" s="2"/>
      <c r="G265" s="357"/>
    </row>
    <row r="266" spans="1:7" ht="22.5" customHeight="1" x14ac:dyDescent="0.25">
      <c r="A266" s="50">
        <f t="shared" si="15"/>
        <v>14</v>
      </c>
      <c r="B266" s="429" t="s">
        <v>279</v>
      </c>
      <c r="C266" s="429"/>
      <c r="D266" s="430"/>
      <c r="E266" s="410"/>
      <c r="F266" s="2"/>
      <c r="G266" s="357"/>
    </row>
    <row r="267" spans="1:7" ht="22.5" customHeight="1" x14ac:dyDescent="0.25">
      <c r="A267" s="50">
        <f t="shared" si="15"/>
        <v>15</v>
      </c>
      <c r="B267" s="429" t="s">
        <v>280</v>
      </c>
      <c r="C267" s="429"/>
      <c r="D267" s="430"/>
      <c r="E267" s="410"/>
      <c r="F267" s="2"/>
      <c r="G267" s="357"/>
    </row>
    <row r="268" spans="1:7" ht="22.5" customHeight="1" x14ac:dyDescent="0.25">
      <c r="A268" s="50">
        <f t="shared" si="15"/>
        <v>16</v>
      </c>
      <c r="B268" s="429" t="s">
        <v>201</v>
      </c>
      <c r="C268" s="429"/>
      <c r="D268" s="430"/>
      <c r="E268" s="410"/>
      <c r="F268" s="2"/>
      <c r="G268" s="357"/>
    </row>
    <row r="269" spans="1:7" ht="22.5" customHeight="1" x14ac:dyDescent="0.25">
      <c r="A269" s="50">
        <f t="shared" si="15"/>
        <v>17</v>
      </c>
      <c r="B269" s="429" t="s">
        <v>202</v>
      </c>
      <c r="C269" s="429"/>
      <c r="D269" s="430"/>
      <c r="E269" s="410"/>
      <c r="F269" s="2"/>
      <c r="G269" s="357"/>
    </row>
    <row r="270" spans="1:7" ht="22.5" customHeight="1" x14ac:dyDescent="0.25">
      <c r="A270" s="50">
        <f t="shared" si="15"/>
        <v>18</v>
      </c>
      <c r="B270" s="439" t="s">
        <v>265</v>
      </c>
      <c r="C270" s="439"/>
      <c r="D270" s="440"/>
      <c r="E270" s="410"/>
      <c r="F270" s="2"/>
      <c r="G270" s="357"/>
    </row>
    <row r="271" spans="1:7" ht="22.5" customHeight="1" x14ac:dyDescent="0.25">
      <c r="A271" s="50">
        <f t="shared" si="15"/>
        <v>19</v>
      </c>
      <c r="B271" s="434" t="s">
        <v>116</v>
      </c>
      <c r="C271" s="435"/>
      <c r="D271" s="436"/>
      <c r="E271" s="410"/>
      <c r="F271" s="2"/>
      <c r="G271" s="357"/>
    </row>
    <row r="272" spans="1:7" ht="22.5" customHeight="1" x14ac:dyDescent="0.25">
      <c r="A272" s="50">
        <f t="shared" si="15"/>
        <v>20</v>
      </c>
      <c r="B272" s="420" t="s">
        <v>206</v>
      </c>
      <c r="C272" s="421"/>
      <c r="D272" s="422"/>
      <c r="E272" s="410"/>
      <c r="F272" s="2"/>
      <c r="G272" s="357"/>
    </row>
    <row r="273" spans="1:7" ht="22.5" customHeight="1" x14ac:dyDescent="0.25">
      <c r="A273" s="50">
        <f t="shared" si="15"/>
        <v>21</v>
      </c>
      <c r="B273" s="452" t="s">
        <v>112</v>
      </c>
      <c r="C273" s="452"/>
      <c r="D273" s="452"/>
      <c r="E273" s="411"/>
      <c r="F273" s="2"/>
      <c r="G273" s="357"/>
    </row>
    <row r="274" spans="1:7" ht="22.5" customHeight="1" thickBot="1" x14ac:dyDescent="0.3">
      <c r="A274" s="50">
        <f t="shared" si="15"/>
        <v>22</v>
      </c>
      <c r="B274" s="520" t="s">
        <v>534</v>
      </c>
      <c r="C274" s="521"/>
      <c r="D274" s="522"/>
      <c r="E274" s="410"/>
      <c r="F274" s="5"/>
      <c r="G274" s="358"/>
    </row>
    <row r="275" spans="1:7" ht="20.25" customHeight="1" thickBot="1" x14ac:dyDescent="0.3">
      <c r="A275" s="155" t="s">
        <v>51</v>
      </c>
      <c r="B275" s="17" t="s">
        <v>309</v>
      </c>
      <c r="C275" s="322" t="s">
        <v>535</v>
      </c>
      <c r="D275" s="18">
        <v>35</v>
      </c>
      <c r="E275" s="400" t="s">
        <v>535</v>
      </c>
      <c r="F275" s="401"/>
      <c r="G275" s="402"/>
    </row>
    <row r="276" spans="1:7" ht="34.5" customHeight="1" x14ac:dyDescent="0.25">
      <c r="A276" s="14">
        <v>1</v>
      </c>
      <c r="B276" s="437" t="s">
        <v>536</v>
      </c>
      <c r="C276" s="437"/>
      <c r="D276" s="438"/>
      <c r="E276" s="410" t="s">
        <v>76</v>
      </c>
      <c r="F276" s="21" t="s">
        <v>77</v>
      </c>
      <c r="G276" s="357" t="s">
        <v>78</v>
      </c>
    </row>
    <row r="277" spans="1:7" ht="34.5" customHeight="1" x14ac:dyDescent="0.25">
      <c r="A277" s="50">
        <f>+A276+1</f>
        <v>2</v>
      </c>
      <c r="B277" s="452" t="s">
        <v>246</v>
      </c>
      <c r="C277" s="452"/>
      <c r="D277" s="453"/>
      <c r="E277" s="410"/>
      <c r="F277" s="2"/>
      <c r="G277" s="357"/>
    </row>
    <row r="278" spans="1:7" ht="21" customHeight="1" x14ac:dyDescent="0.25">
      <c r="A278" s="50">
        <f t="shared" ref="A278:A297" si="16">+A277+1</f>
        <v>3</v>
      </c>
      <c r="B278" s="423" t="s">
        <v>537</v>
      </c>
      <c r="C278" s="424"/>
      <c r="D278" s="425"/>
      <c r="E278" s="410"/>
      <c r="F278" s="2"/>
      <c r="G278" s="357"/>
    </row>
    <row r="279" spans="1:7" ht="22.5" customHeight="1" x14ac:dyDescent="0.25">
      <c r="A279" s="50">
        <f t="shared" si="16"/>
        <v>4</v>
      </c>
      <c r="B279" s="423" t="s">
        <v>538</v>
      </c>
      <c r="C279" s="424"/>
      <c r="D279" s="425"/>
      <c r="E279" s="410"/>
      <c r="F279" s="2"/>
      <c r="G279" s="357"/>
    </row>
    <row r="280" spans="1:7" ht="22.5" customHeight="1" x14ac:dyDescent="0.25">
      <c r="A280" s="50">
        <f t="shared" si="16"/>
        <v>5</v>
      </c>
      <c r="B280" s="423" t="s">
        <v>539</v>
      </c>
      <c r="C280" s="424"/>
      <c r="D280" s="425"/>
      <c r="E280" s="410"/>
      <c r="F280" s="2"/>
      <c r="G280" s="357"/>
    </row>
    <row r="281" spans="1:7" ht="15" customHeight="1" x14ac:dyDescent="0.25">
      <c r="A281" s="50">
        <f t="shared" si="16"/>
        <v>6</v>
      </c>
      <c r="B281" s="420" t="s">
        <v>203</v>
      </c>
      <c r="C281" s="421"/>
      <c r="D281" s="422"/>
      <c r="E281" s="410"/>
      <c r="F281" s="2"/>
      <c r="G281" s="357"/>
    </row>
    <row r="282" spans="1:7" ht="15" customHeight="1" x14ac:dyDescent="0.25">
      <c r="A282" s="50">
        <f t="shared" si="16"/>
        <v>7</v>
      </c>
      <c r="B282" s="420" t="s">
        <v>226</v>
      </c>
      <c r="C282" s="421"/>
      <c r="D282" s="422"/>
      <c r="E282" s="410"/>
      <c r="F282" s="2"/>
      <c r="G282" s="357"/>
    </row>
    <row r="283" spans="1:7" ht="15" customHeight="1" x14ac:dyDescent="0.25">
      <c r="A283" s="50">
        <f t="shared" si="16"/>
        <v>8</v>
      </c>
      <c r="B283" s="420" t="s">
        <v>49</v>
      </c>
      <c r="C283" s="421"/>
      <c r="D283" s="422"/>
      <c r="E283" s="410"/>
      <c r="F283" s="2"/>
      <c r="G283" s="357"/>
    </row>
    <row r="284" spans="1:7" ht="22.5" customHeight="1" x14ac:dyDescent="0.25">
      <c r="A284" s="50">
        <f t="shared" si="16"/>
        <v>9</v>
      </c>
      <c r="B284" s="423" t="s">
        <v>540</v>
      </c>
      <c r="C284" s="424"/>
      <c r="D284" s="425"/>
      <c r="E284" s="410"/>
      <c r="F284" s="2"/>
      <c r="G284" s="357"/>
    </row>
    <row r="285" spans="1:7" ht="15" customHeight="1" x14ac:dyDescent="0.25">
      <c r="A285" s="50">
        <f t="shared" si="16"/>
        <v>10</v>
      </c>
      <c r="B285" s="420" t="s">
        <v>204</v>
      </c>
      <c r="C285" s="421"/>
      <c r="D285" s="422"/>
      <c r="E285" s="410"/>
      <c r="F285" s="2"/>
      <c r="G285" s="357"/>
    </row>
    <row r="286" spans="1:7" ht="22.5" customHeight="1" x14ac:dyDescent="0.25">
      <c r="A286" s="50">
        <f t="shared" si="16"/>
        <v>11</v>
      </c>
      <c r="B286" s="423" t="s">
        <v>541</v>
      </c>
      <c r="C286" s="424"/>
      <c r="D286" s="425"/>
      <c r="E286" s="410"/>
      <c r="F286" s="2"/>
      <c r="G286" s="357"/>
    </row>
    <row r="287" spans="1:7" ht="15" customHeight="1" x14ac:dyDescent="0.25">
      <c r="A287" s="50">
        <f t="shared" si="16"/>
        <v>12</v>
      </c>
      <c r="B287" s="426" t="s">
        <v>207</v>
      </c>
      <c r="C287" s="427"/>
      <c r="D287" s="428"/>
      <c r="E287" s="410"/>
      <c r="F287" s="2"/>
      <c r="G287" s="357"/>
    </row>
    <row r="288" spans="1:7" ht="15" customHeight="1" x14ac:dyDescent="0.25">
      <c r="A288" s="50">
        <f t="shared" si="16"/>
        <v>13</v>
      </c>
      <c r="B288" s="423" t="s">
        <v>542</v>
      </c>
      <c r="C288" s="424"/>
      <c r="D288" s="425"/>
      <c r="E288" s="410"/>
      <c r="F288" s="2"/>
      <c r="G288" s="357"/>
    </row>
    <row r="289" spans="1:7" ht="15" customHeight="1" x14ac:dyDescent="0.25">
      <c r="A289" s="50">
        <f t="shared" si="16"/>
        <v>14</v>
      </c>
      <c r="B289" s="420" t="s">
        <v>208</v>
      </c>
      <c r="C289" s="421"/>
      <c r="D289" s="422"/>
      <c r="E289" s="410"/>
      <c r="F289" s="2"/>
      <c r="G289" s="357"/>
    </row>
    <row r="290" spans="1:7" ht="15" customHeight="1" x14ac:dyDescent="0.25">
      <c r="A290" s="50">
        <f t="shared" si="16"/>
        <v>15</v>
      </c>
      <c r="B290" s="423" t="s">
        <v>543</v>
      </c>
      <c r="C290" s="424"/>
      <c r="D290" s="425"/>
      <c r="E290" s="410"/>
      <c r="F290" s="2"/>
      <c r="G290" s="357"/>
    </row>
    <row r="291" spans="1:7" ht="15" customHeight="1" x14ac:dyDescent="0.25">
      <c r="A291" s="50">
        <f t="shared" si="16"/>
        <v>16</v>
      </c>
      <c r="B291" s="420" t="s">
        <v>201</v>
      </c>
      <c r="C291" s="421"/>
      <c r="D291" s="422"/>
      <c r="E291" s="410"/>
      <c r="F291" s="2"/>
      <c r="G291" s="357"/>
    </row>
    <row r="292" spans="1:7" ht="15" customHeight="1" x14ac:dyDescent="0.25">
      <c r="A292" s="50">
        <f t="shared" si="16"/>
        <v>17</v>
      </c>
      <c r="B292" s="420" t="s">
        <v>202</v>
      </c>
      <c r="C292" s="421"/>
      <c r="D292" s="422"/>
      <c r="E292" s="410"/>
      <c r="F292" s="2"/>
      <c r="G292" s="357"/>
    </row>
    <row r="293" spans="1:7" ht="22.5" customHeight="1" x14ac:dyDescent="0.25">
      <c r="A293" s="50">
        <f t="shared" si="16"/>
        <v>18</v>
      </c>
      <c r="B293" s="441" t="s">
        <v>225</v>
      </c>
      <c r="C293" s="442"/>
      <c r="D293" s="443"/>
      <c r="E293" s="410"/>
      <c r="F293" s="2"/>
      <c r="G293" s="357"/>
    </row>
    <row r="294" spans="1:7" ht="15" customHeight="1" x14ac:dyDescent="0.25">
      <c r="A294" s="50">
        <f t="shared" si="16"/>
        <v>19</v>
      </c>
      <c r="B294" s="434" t="s">
        <v>116</v>
      </c>
      <c r="C294" s="435"/>
      <c r="D294" s="436"/>
      <c r="E294" s="410"/>
      <c r="F294" s="2"/>
      <c r="G294" s="357"/>
    </row>
    <row r="295" spans="1:7" ht="15" customHeight="1" x14ac:dyDescent="0.25">
      <c r="A295" s="50">
        <f t="shared" si="16"/>
        <v>20</v>
      </c>
      <c r="B295" s="420" t="s">
        <v>206</v>
      </c>
      <c r="C295" s="421"/>
      <c r="D295" s="422"/>
      <c r="E295" s="410"/>
      <c r="F295" s="2"/>
      <c r="G295" s="357"/>
    </row>
    <row r="296" spans="1:7" ht="15" customHeight="1" x14ac:dyDescent="0.25">
      <c r="A296" s="50">
        <f t="shared" si="16"/>
        <v>21</v>
      </c>
      <c r="B296" s="452" t="s">
        <v>112</v>
      </c>
      <c r="C296" s="452"/>
      <c r="D296" s="452"/>
      <c r="E296" s="411"/>
      <c r="F296" s="2"/>
      <c r="G296" s="357"/>
    </row>
    <row r="297" spans="1:7" ht="22.5" customHeight="1" thickBot="1" x14ac:dyDescent="0.3">
      <c r="A297" s="50">
        <f t="shared" si="16"/>
        <v>22</v>
      </c>
      <c r="B297" s="520" t="s">
        <v>544</v>
      </c>
      <c r="C297" s="521"/>
      <c r="D297" s="522"/>
      <c r="E297" s="410"/>
      <c r="F297" s="5"/>
      <c r="G297" s="357"/>
    </row>
    <row r="298" spans="1:7" ht="20.25" customHeight="1" thickBot="1" x14ac:dyDescent="0.3">
      <c r="A298" s="155" t="s">
        <v>390</v>
      </c>
      <c r="B298" s="17" t="s">
        <v>310</v>
      </c>
      <c r="C298" s="17" t="s">
        <v>215</v>
      </c>
      <c r="D298" s="18">
        <v>20</v>
      </c>
      <c r="E298" s="400" t="s">
        <v>215</v>
      </c>
      <c r="F298" s="401"/>
      <c r="G298" s="402"/>
    </row>
    <row r="299" spans="1:7" ht="30.75" customHeight="1" x14ac:dyDescent="0.25">
      <c r="A299" s="14">
        <v>1</v>
      </c>
      <c r="B299" s="437" t="s">
        <v>247</v>
      </c>
      <c r="C299" s="437"/>
      <c r="D299" s="438"/>
      <c r="E299" s="410" t="s">
        <v>76</v>
      </c>
      <c r="F299" s="21" t="s">
        <v>77</v>
      </c>
      <c r="G299" s="357" t="s">
        <v>78</v>
      </c>
    </row>
    <row r="300" spans="1:7" ht="33" customHeight="1" x14ac:dyDescent="0.25">
      <c r="A300" s="50">
        <f>+A299+1</f>
        <v>2</v>
      </c>
      <c r="B300" s="452" t="s">
        <v>246</v>
      </c>
      <c r="C300" s="452"/>
      <c r="D300" s="453"/>
      <c r="E300" s="410"/>
      <c r="F300" s="2"/>
      <c r="G300" s="357"/>
    </row>
    <row r="301" spans="1:7" ht="22.5" customHeight="1" x14ac:dyDescent="0.25">
      <c r="A301" s="50">
        <f t="shared" ref="A301:A319" si="17">+A300+1</f>
        <v>3</v>
      </c>
      <c r="B301" s="423" t="s">
        <v>545</v>
      </c>
      <c r="C301" s="424"/>
      <c r="D301" s="425"/>
      <c r="E301" s="410"/>
      <c r="F301" s="2"/>
      <c r="G301" s="357"/>
    </row>
    <row r="302" spans="1:7" ht="15" customHeight="1" x14ac:dyDescent="0.25">
      <c r="A302" s="50">
        <f t="shared" si="17"/>
        <v>4</v>
      </c>
      <c r="B302" s="423" t="s">
        <v>546</v>
      </c>
      <c r="C302" s="424"/>
      <c r="D302" s="425"/>
      <c r="E302" s="410"/>
      <c r="F302" s="2"/>
      <c r="G302" s="357"/>
    </row>
    <row r="303" spans="1:7" ht="22.5" customHeight="1" x14ac:dyDescent="0.25">
      <c r="A303" s="50">
        <f t="shared" si="17"/>
        <v>5</v>
      </c>
      <c r="B303" s="423" t="s">
        <v>547</v>
      </c>
      <c r="C303" s="424"/>
      <c r="D303" s="425"/>
      <c r="E303" s="410"/>
      <c r="F303" s="2"/>
      <c r="G303" s="357"/>
    </row>
    <row r="304" spans="1:7" ht="15" customHeight="1" x14ac:dyDescent="0.25">
      <c r="A304" s="50">
        <f t="shared" si="17"/>
        <v>6</v>
      </c>
      <c r="B304" s="420" t="s">
        <v>203</v>
      </c>
      <c r="C304" s="421"/>
      <c r="D304" s="422"/>
      <c r="E304" s="410"/>
      <c r="F304" s="2"/>
      <c r="G304" s="357"/>
    </row>
    <row r="305" spans="1:7" ht="15" customHeight="1" x14ac:dyDescent="0.25">
      <c r="A305" s="50">
        <f t="shared" si="17"/>
        <v>7</v>
      </c>
      <c r="B305" s="420" t="s">
        <v>209</v>
      </c>
      <c r="C305" s="421"/>
      <c r="D305" s="422"/>
      <c r="E305" s="410"/>
      <c r="F305" s="2"/>
      <c r="G305" s="357"/>
    </row>
    <row r="306" spans="1:7" ht="15" customHeight="1" x14ac:dyDescent="0.25">
      <c r="A306" s="50">
        <f t="shared" si="17"/>
        <v>8</v>
      </c>
      <c r="B306" s="420" t="s">
        <v>49</v>
      </c>
      <c r="C306" s="421"/>
      <c r="D306" s="422"/>
      <c r="E306" s="410"/>
      <c r="F306" s="2"/>
      <c r="G306" s="357"/>
    </row>
    <row r="307" spans="1:7" ht="20.25" customHeight="1" x14ac:dyDescent="0.25">
      <c r="A307" s="50">
        <f t="shared" si="17"/>
        <v>9</v>
      </c>
      <c r="B307" s="423" t="s">
        <v>548</v>
      </c>
      <c r="C307" s="424"/>
      <c r="D307" s="425"/>
      <c r="E307" s="410"/>
      <c r="F307" s="2"/>
      <c r="G307" s="357"/>
    </row>
    <row r="308" spans="1:7" ht="15" customHeight="1" x14ac:dyDescent="0.25">
      <c r="A308" s="50">
        <f t="shared" si="17"/>
        <v>10</v>
      </c>
      <c r="B308" s="465" t="s">
        <v>204</v>
      </c>
      <c r="C308" s="466"/>
      <c r="D308" s="467"/>
      <c r="E308" s="410"/>
      <c r="F308" s="5"/>
      <c r="G308" s="357"/>
    </row>
    <row r="309" spans="1:7" s="27" customFormat="1" ht="22.5" customHeight="1" x14ac:dyDescent="0.25">
      <c r="A309" s="50">
        <f t="shared" si="17"/>
        <v>11</v>
      </c>
      <c r="B309" s="452" t="s">
        <v>549</v>
      </c>
      <c r="C309" s="452"/>
      <c r="D309" s="452"/>
      <c r="E309" s="410"/>
      <c r="F309" s="2"/>
      <c r="G309" s="357"/>
    </row>
    <row r="310" spans="1:7" ht="15" customHeight="1" x14ac:dyDescent="0.25">
      <c r="A310" s="50">
        <f t="shared" si="17"/>
        <v>12</v>
      </c>
      <c r="B310" s="445" t="s">
        <v>542</v>
      </c>
      <c r="C310" s="446"/>
      <c r="D310" s="457"/>
      <c r="E310" s="410"/>
      <c r="F310" s="21"/>
      <c r="G310" s="357"/>
    </row>
    <row r="311" spans="1:7" ht="15" customHeight="1" x14ac:dyDescent="0.25">
      <c r="A311" s="50">
        <f t="shared" si="17"/>
        <v>13</v>
      </c>
      <c r="B311" s="465" t="s">
        <v>227</v>
      </c>
      <c r="C311" s="466"/>
      <c r="D311" s="467"/>
      <c r="E311" s="410"/>
      <c r="F311" s="5"/>
      <c r="G311" s="357"/>
    </row>
    <row r="312" spans="1:7" s="27" customFormat="1" ht="22.5" customHeight="1" x14ac:dyDescent="0.25">
      <c r="A312" s="50">
        <f t="shared" si="17"/>
        <v>14</v>
      </c>
      <c r="B312" s="439" t="s">
        <v>550</v>
      </c>
      <c r="C312" s="439"/>
      <c r="D312" s="439"/>
      <c r="E312" s="410"/>
      <c r="F312" s="2"/>
      <c r="G312" s="357"/>
    </row>
    <row r="313" spans="1:7" ht="15" customHeight="1" x14ac:dyDescent="0.25">
      <c r="A313" s="50">
        <f t="shared" si="17"/>
        <v>15</v>
      </c>
      <c r="B313" s="567" t="s">
        <v>201</v>
      </c>
      <c r="C313" s="568"/>
      <c r="D313" s="569"/>
      <c r="E313" s="410"/>
      <c r="F313" s="21"/>
      <c r="G313" s="357"/>
    </row>
    <row r="314" spans="1:7" ht="15" customHeight="1" x14ac:dyDescent="0.25">
      <c r="A314" s="50">
        <f t="shared" si="17"/>
        <v>16</v>
      </c>
      <c r="B314" s="465" t="s">
        <v>202</v>
      </c>
      <c r="C314" s="466"/>
      <c r="D314" s="467"/>
      <c r="E314" s="410"/>
      <c r="F314" s="5"/>
      <c r="G314" s="357"/>
    </row>
    <row r="315" spans="1:7" s="27" customFormat="1" ht="22.5" customHeight="1" x14ac:dyDescent="0.25">
      <c r="A315" s="50">
        <f t="shared" si="17"/>
        <v>17</v>
      </c>
      <c r="B315" s="452" t="s">
        <v>263</v>
      </c>
      <c r="C315" s="452"/>
      <c r="D315" s="452"/>
      <c r="E315" s="410"/>
      <c r="F315" s="2"/>
      <c r="G315" s="357"/>
    </row>
    <row r="316" spans="1:7" ht="15" customHeight="1" x14ac:dyDescent="0.25">
      <c r="A316" s="50">
        <f t="shared" si="17"/>
        <v>18</v>
      </c>
      <c r="B316" s="570" t="s">
        <v>116</v>
      </c>
      <c r="C316" s="571"/>
      <c r="D316" s="572"/>
      <c r="E316" s="410"/>
      <c r="F316" s="21"/>
      <c r="G316" s="357"/>
    </row>
    <row r="317" spans="1:7" ht="15" customHeight="1" x14ac:dyDescent="0.25">
      <c r="A317" s="50">
        <f t="shared" si="17"/>
        <v>19</v>
      </c>
      <c r="B317" s="420" t="s">
        <v>206</v>
      </c>
      <c r="C317" s="421"/>
      <c r="D317" s="422"/>
      <c r="E317" s="410"/>
      <c r="F317" s="2"/>
      <c r="G317" s="357"/>
    </row>
    <row r="318" spans="1:7" ht="15" customHeight="1" x14ac:dyDescent="0.25">
      <c r="A318" s="50">
        <f t="shared" si="17"/>
        <v>20</v>
      </c>
      <c r="B318" s="465" t="s">
        <v>283</v>
      </c>
      <c r="C318" s="466"/>
      <c r="D318" s="467"/>
      <c r="E318" s="410"/>
      <c r="F318" s="5"/>
      <c r="G318" s="357"/>
    </row>
    <row r="319" spans="1:7" s="27" customFormat="1" ht="22.5" customHeight="1" thickBot="1" x14ac:dyDescent="0.3">
      <c r="A319" s="123">
        <f t="shared" si="17"/>
        <v>21</v>
      </c>
      <c r="B319" s="519" t="s">
        <v>534</v>
      </c>
      <c r="C319" s="519"/>
      <c r="D319" s="519"/>
      <c r="E319" s="410"/>
      <c r="F319" s="5"/>
      <c r="G319" s="357"/>
    </row>
    <row r="320" spans="1:7" ht="20.25" customHeight="1" thickBot="1" x14ac:dyDescent="0.3">
      <c r="A320" s="155" t="s">
        <v>391</v>
      </c>
      <c r="B320" s="17" t="s">
        <v>311</v>
      </c>
      <c r="C320" s="17" t="s">
        <v>272</v>
      </c>
      <c r="D320" s="18">
        <v>0</v>
      </c>
      <c r="E320" s="400" t="s">
        <v>254</v>
      </c>
      <c r="F320" s="401"/>
      <c r="G320" s="402"/>
    </row>
    <row r="321" spans="1:7" ht="15" customHeight="1" x14ac:dyDescent="0.25">
      <c r="A321" s="14">
        <v>1</v>
      </c>
      <c r="B321" s="566" t="s">
        <v>249</v>
      </c>
      <c r="C321" s="566"/>
      <c r="D321" s="566"/>
      <c r="E321" s="447" t="s">
        <v>76</v>
      </c>
      <c r="F321" s="23" t="s">
        <v>77</v>
      </c>
      <c r="G321" s="403" t="s">
        <v>78</v>
      </c>
    </row>
    <row r="322" spans="1:7" ht="15" customHeight="1" x14ac:dyDescent="0.25">
      <c r="A322" s="50">
        <v>2</v>
      </c>
      <c r="B322" s="370" t="s">
        <v>250</v>
      </c>
      <c r="C322" s="371"/>
      <c r="D322" s="564"/>
      <c r="E322" s="373"/>
      <c r="F322" s="15"/>
      <c r="G322" s="404"/>
    </row>
    <row r="323" spans="1:7" ht="15" customHeight="1" x14ac:dyDescent="0.25">
      <c r="A323" s="50">
        <v>3</v>
      </c>
      <c r="B323" s="370" t="s">
        <v>251</v>
      </c>
      <c r="C323" s="371"/>
      <c r="D323" s="564"/>
      <c r="E323" s="373"/>
      <c r="F323" s="15"/>
      <c r="G323" s="404"/>
    </row>
    <row r="324" spans="1:7" ht="22.5" customHeight="1" x14ac:dyDescent="0.25">
      <c r="A324" s="50">
        <v>4</v>
      </c>
      <c r="B324" s="370" t="s">
        <v>225</v>
      </c>
      <c r="C324" s="371"/>
      <c r="D324" s="564"/>
      <c r="E324" s="373"/>
      <c r="F324" s="15"/>
      <c r="G324" s="404"/>
    </row>
    <row r="325" spans="1:7" ht="15" customHeight="1" x14ac:dyDescent="0.25">
      <c r="A325" s="50">
        <v>5</v>
      </c>
      <c r="B325" s="423" t="s">
        <v>551</v>
      </c>
      <c r="C325" s="424"/>
      <c r="D325" s="565"/>
      <c r="E325" s="373"/>
      <c r="F325" s="15"/>
      <c r="G325" s="404"/>
    </row>
    <row r="326" spans="1:7" ht="15" customHeight="1" x14ac:dyDescent="0.25">
      <c r="A326" s="50">
        <v>6</v>
      </c>
      <c r="B326" s="370" t="s">
        <v>252</v>
      </c>
      <c r="C326" s="371"/>
      <c r="D326" s="564"/>
      <c r="E326" s="373"/>
      <c r="F326" s="15"/>
      <c r="G326" s="404"/>
    </row>
    <row r="327" spans="1:7" ht="15" customHeight="1" x14ac:dyDescent="0.25">
      <c r="A327" s="50">
        <v>7</v>
      </c>
      <c r="B327" s="370" t="s">
        <v>49</v>
      </c>
      <c r="C327" s="371"/>
      <c r="D327" s="564"/>
      <c r="E327" s="373"/>
      <c r="F327" s="15"/>
      <c r="G327" s="404"/>
    </row>
    <row r="328" spans="1:7" ht="15" customHeight="1" x14ac:dyDescent="0.25">
      <c r="A328" s="50">
        <v>8</v>
      </c>
      <c r="B328" s="370" t="s">
        <v>204</v>
      </c>
      <c r="C328" s="371"/>
      <c r="D328" s="564"/>
      <c r="E328" s="373"/>
      <c r="F328" s="15"/>
      <c r="G328" s="404"/>
    </row>
    <row r="329" spans="1:7" ht="15" customHeight="1" x14ac:dyDescent="0.25">
      <c r="A329" s="50">
        <v>9</v>
      </c>
      <c r="B329" s="370" t="s">
        <v>201</v>
      </c>
      <c r="C329" s="371"/>
      <c r="D329" s="372"/>
      <c r="E329" s="373"/>
      <c r="F329" s="15"/>
      <c r="G329" s="404"/>
    </row>
    <row r="330" spans="1:7" ht="15" customHeight="1" x14ac:dyDescent="0.25">
      <c r="A330" s="50">
        <v>10</v>
      </c>
      <c r="B330" s="370" t="s">
        <v>202</v>
      </c>
      <c r="C330" s="371"/>
      <c r="D330" s="372"/>
      <c r="E330" s="373"/>
      <c r="F330" s="15"/>
      <c r="G330" s="404"/>
    </row>
    <row r="331" spans="1:7" ht="15" customHeight="1" x14ac:dyDescent="0.25">
      <c r="A331" s="50">
        <v>11</v>
      </c>
      <c r="B331" s="370" t="s">
        <v>206</v>
      </c>
      <c r="C331" s="371"/>
      <c r="D331" s="564"/>
      <c r="E331" s="373"/>
      <c r="F331" s="15"/>
      <c r="G331" s="404"/>
    </row>
    <row r="332" spans="1:7" ht="15" customHeight="1" x14ac:dyDescent="0.25">
      <c r="A332" s="50">
        <v>12</v>
      </c>
      <c r="B332" s="370" t="s">
        <v>112</v>
      </c>
      <c r="C332" s="371"/>
      <c r="D332" s="564"/>
      <c r="E332" s="373"/>
      <c r="F332" s="15"/>
      <c r="G332" s="404"/>
    </row>
    <row r="333" spans="1:7" ht="15" customHeight="1" thickBot="1" x14ac:dyDescent="0.3">
      <c r="A333" s="50">
        <v>13</v>
      </c>
      <c r="B333" s="370" t="s">
        <v>253</v>
      </c>
      <c r="C333" s="371"/>
      <c r="D333" s="564"/>
      <c r="E333" s="373"/>
      <c r="F333" s="15"/>
      <c r="G333" s="404"/>
    </row>
    <row r="334" spans="1:7" ht="20.25" customHeight="1" thickBot="1" x14ac:dyDescent="0.3">
      <c r="A334" s="157" t="s">
        <v>52</v>
      </c>
      <c r="B334" s="368" t="s">
        <v>53</v>
      </c>
      <c r="C334" s="368"/>
      <c r="D334" s="76">
        <f>D335+D357</f>
        <v>135</v>
      </c>
      <c r="E334" s="417" t="s">
        <v>53</v>
      </c>
      <c r="F334" s="417"/>
      <c r="G334" s="418"/>
    </row>
    <row r="335" spans="1:7" ht="20.25" customHeight="1" thickBot="1" x14ac:dyDescent="0.3">
      <c r="A335" s="155" t="s">
        <v>392</v>
      </c>
      <c r="B335" s="17" t="s">
        <v>312</v>
      </c>
      <c r="C335" s="17" t="s">
        <v>244</v>
      </c>
      <c r="D335" s="18">
        <v>135</v>
      </c>
      <c r="E335" s="400" t="s">
        <v>273</v>
      </c>
      <c r="F335" s="401"/>
      <c r="G335" s="402"/>
    </row>
    <row r="336" spans="1:7" ht="15" customHeight="1" x14ac:dyDescent="0.25">
      <c r="A336" s="29">
        <v>1</v>
      </c>
      <c r="B336" s="445" t="s">
        <v>552</v>
      </c>
      <c r="C336" s="446"/>
      <c r="D336" s="457"/>
      <c r="E336" s="410" t="s">
        <v>76</v>
      </c>
      <c r="F336" s="21" t="s">
        <v>77</v>
      </c>
      <c r="G336" s="357" t="s">
        <v>78</v>
      </c>
    </row>
    <row r="337" spans="1:7" ht="15" customHeight="1" x14ac:dyDescent="0.25">
      <c r="A337" s="13">
        <f>+A336+1</f>
        <v>2</v>
      </c>
      <c r="B337" s="420" t="s">
        <v>211</v>
      </c>
      <c r="C337" s="421"/>
      <c r="D337" s="422"/>
      <c r="E337" s="410"/>
      <c r="F337" s="2"/>
      <c r="G337" s="357"/>
    </row>
    <row r="338" spans="1:7" ht="15" customHeight="1" x14ac:dyDescent="0.25">
      <c r="A338" s="13">
        <f t="shared" ref="A338:A356" si="18">+A337+1</f>
        <v>3</v>
      </c>
      <c r="B338" s="420" t="s">
        <v>212</v>
      </c>
      <c r="C338" s="421"/>
      <c r="D338" s="422"/>
      <c r="E338" s="410"/>
      <c r="F338" s="2"/>
      <c r="G338" s="357"/>
    </row>
    <row r="339" spans="1:7" ht="15" customHeight="1" x14ac:dyDescent="0.25">
      <c r="A339" s="13">
        <f t="shared" si="18"/>
        <v>4</v>
      </c>
      <c r="B339" s="420" t="s">
        <v>49</v>
      </c>
      <c r="C339" s="421"/>
      <c r="D339" s="422"/>
      <c r="E339" s="410"/>
      <c r="F339" s="2"/>
      <c r="G339" s="357"/>
    </row>
    <row r="340" spans="1:7" ht="15" customHeight="1" x14ac:dyDescent="0.25">
      <c r="A340" s="13">
        <f t="shared" si="18"/>
        <v>5</v>
      </c>
      <c r="B340" s="420" t="s">
        <v>213</v>
      </c>
      <c r="C340" s="421"/>
      <c r="D340" s="422"/>
      <c r="E340" s="410"/>
      <c r="F340" s="2"/>
      <c r="G340" s="357"/>
    </row>
    <row r="341" spans="1:7" ht="15" customHeight="1" x14ac:dyDescent="0.25">
      <c r="A341" s="13">
        <f t="shared" si="18"/>
        <v>6</v>
      </c>
      <c r="B341" s="441" t="s">
        <v>204</v>
      </c>
      <c r="C341" s="442"/>
      <c r="D341" s="484"/>
      <c r="E341" s="410"/>
      <c r="F341" s="15"/>
      <c r="G341" s="357"/>
    </row>
    <row r="342" spans="1:7" ht="31.5" customHeight="1" x14ac:dyDescent="0.25">
      <c r="A342" s="13">
        <f t="shared" si="18"/>
        <v>7</v>
      </c>
      <c r="B342" s="516" t="s">
        <v>553</v>
      </c>
      <c r="C342" s="517"/>
      <c r="D342" s="518"/>
      <c r="E342" s="410"/>
      <c r="F342" s="2"/>
      <c r="G342" s="357"/>
    </row>
    <row r="343" spans="1:7" ht="15" customHeight="1" x14ac:dyDescent="0.25">
      <c r="A343" s="13">
        <f t="shared" si="18"/>
        <v>8</v>
      </c>
      <c r="B343" s="420" t="s">
        <v>214</v>
      </c>
      <c r="C343" s="421"/>
      <c r="D343" s="422"/>
      <c r="E343" s="410"/>
      <c r="F343" s="2"/>
      <c r="G343" s="357"/>
    </row>
    <row r="344" spans="1:7" s="20" customFormat="1" ht="29.25" customHeight="1" x14ac:dyDescent="0.25">
      <c r="A344" s="19">
        <f t="shared" si="18"/>
        <v>9</v>
      </c>
      <c r="B344" s="516" t="s">
        <v>554</v>
      </c>
      <c r="C344" s="517"/>
      <c r="D344" s="518"/>
      <c r="E344" s="410"/>
      <c r="F344" s="2"/>
      <c r="G344" s="357"/>
    </row>
    <row r="345" spans="1:7" ht="15" customHeight="1" x14ac:dyDescent="0.25">
      <c r="A345" s="13">
        <f t="shared" si="18"/>
        <v>10</v>
      </c>
      <c r="B345" s="420" t="s">
        <v>141</v>
      </c>
      <c r="C345" s="421"/>
      <c r="D345" s="422"/>
      <c r="E345" s="410"/>
      <c r="F345" s="2"/>
      <c r="G345" s="357"/>
    </row>
    <row r="346" spans="1:7" ht="15" customHeight="1" x14ac:dyDescent="0.25">
      <c r="A346" s="13">
        <f t="shared" si="18"/>
        <v>11</v>
      </c>
      <c r="B346" s="420" t="s">
        <v>129</v>
      </c>
      <c r="C346" s="421"/>
      <c r="D346" s="422"/>
      <c r="E346" s="410"/>
      <c r="F346" s="2"/>
      <c r="G346" s="357"/>
    </row>
    <row r="347" spans="1:7" ht="15" customHeight="1" x14ac:dyDescent="0.25">
      <c r="A347" s="13">
        <f t="shared" si="18"/>
        <v>12</v>
      </c>
      <c r="B347" s="420" t="s">
        <v>50</v>
      </c>
      <c r="C347" s="421"/>
      <c r="D347" s="422"/>
      <c r="E347" s="410"/>
      <c r="F347" s="2"/>
      <c r="G347" s="357"/>
    </row>
    <row r="348" spans="1:7" ht="15" customHeight="1" x14ac:dyDescent="0.25">
      <c r="A348" s="13">
        <f t="shared" si="18"/>
        <v>13</v>
      </c>
      <c r="B348" s="420" t="s">
        <v>130</v>
      </c>
      <c r="C348" s="421"/>
      <c r="D348" s="422"/>
      <c r="E348" s="410"/>
      <c r="F348" s="2"/>
      <c r="G348" s="357"/>
    </row>
    <row r="349" spans="1:7" ht="15" customHeight="1" x14ac:dyDescent="0.25">
      <c r="A349" s="13">
        <f t="shared" si="18"/>
        <v>14</v>
      </c>
      <c r="B349" s="423" t="s">
        <v>555</v>
      </c>
      <c r="C349" s="424"/>
      <c r="D349" s="425"/>
      <c r="E349" s="410"/>
      <c r="F349" s="2"/>
      <c r="G349" s="357"/>
    </row>
    <row r="350" spans="1:7" ht="22.5" customHeight="1" x14ac:dyDescent="0.25">
      <c r="A350" s="13">
        <f t="shared" si="18"/>
        <v>15</v>
      </c>
      <c r="B350" s="420" t="s">
        <v>264</v>
      </c>
      <c r="C350" s="421"/>
      <c r="D350" s="422"/>
      <c r="E350" s="410"/>
      <c r="F350" s="2"/>
      <c r="G350" s="357"/>
    </row>
    <row r="351" spans="1:7" ht="15" customHeight="1" x14ac:dyDescent="0.25">
      <c r="A351" s="13">
        <f t="shared" si="18"/>
        <v>16</v>
      </c>
      <c r="B351" s="420" t="s">
        <v>118</v>
      </c>
      <c r="C351" s="421"/>
      <c r="D351" s="422"/>
      <c r="E351" s="410"/>
      <c r="F351" s="2"/>
      <c r="G351" s="357"/>
    </row>
    <row r="352" spans="1:7" ht="15" customHeight="1" x14ac:dyDescent="0.25">
      <c r="A352" s="13">
        <f t="shared" si="18"/>
        <v>17</v>
      </c>
      <c r="B352" s="420" t="s">
        <v>286</v>
      </c>
      <c r="C352" s="421"/>
      <c r="D352" s="422"/>
      <c r="E352" s="410"/>
      <c r="F352" s="2"/>
      <c r="G352" s="357"/>
    </row>
    <row r="353" spans="1:7" ht="15" customHeight="1" x14ac:dyDescent="0.25">
      <c r="A353" s="13">
        <f t="shared" si="18"/>
        <v>18</v>
      </c>
      <c r="B353" s="420" t="s">
        <v>284</v>
      </c>
      <c r="C353" s="421"/>
      <c r="D353" s="422"/>
      <c r="E353" s="410"/>
      <c r="F353" s="2"/>
      <c r="G353" s="357"/>
    </row>
    <row r="354" spans="1:7" ht="15" customHeight="1" x14ac:dyDescent="0.25">
      <c r="A354" s="13">
        <f t="shared" si="18"/>
        <v>19</v>
      </c>
      <c r="B354" s="420" t="s">
        <v>285</v>
      </c>
      <c r="C354" s="421"/>
      <c r="D354" s="422"/>
      <c r="E354" s="410"/>
      <c r="F354" s="2"/>
      <c r="G354" s="357"/>
    </row>
    <row r="355" spans="1:7" ht="15" customHeight="1" x14ac:dyDescent="0.25">
      <c r="A355" s="13">
        <f t="shared" si="18"/>
        <v>20</v>
      </c>
      <c r="B355" s="420" t="s">
        <v>113</v>
      </c>
      <c r="C355" s="421"/>
      <c r="D355" s="422"/>
      <c r="E355" s="409"/>
      <c r="F355" s="2"/>
      <c r="G355" s="415"/>
    </row>
    <row r="356" spans="1:7" ht="22.5" customHeight="1" thickBot="1" x14ac:dyDescent="0.3">
      <c r="A356" s="178">
        <f t="shared" si="18"/>
        <v>21</v>
      </c>
      <c r="B356" s="449" t="s">
        <v>534</v>
      </c>
      <c r="C356" s="450"/>
      <c r="D356" s="451"/>
      <c r="E356" s="34"/>
      <c r="F356" s="5"/>
      <c r="G356" s="32"/>
    </row>
    <row r="357" spans="1:7" ht="20.25" customHeight="1" thickBot="1" x14ac:dyDescent="0.3">
      <c r="A357" s="155" t="s">
        <v>393</v>
      </c>
      <c r="B357" s="17" t="s">
        <v>313</v>
      </c>
      <c r="C357" s="17" t="s">
        <v>245</v>
      </c>
      <c r="D357" s="18">
        <v>0</v>
      </c>
      <c r="E357" s="401" t="s">
        <v>245</v>
      </c>
      <c r="F357" s="401"/>
      <c r="G357" s="402"/>
    </row>
    <row r="358" spans="1:7" ht="15" customHeight="1" x14ac:dyDescent="0.25">
      <c r="A358" s="29">
        <v>1</v>
      </c>
      <c r="B358" s="445" t="s">
        <v>556</v>
      </c>
      <c r="C358" s="446"/>
      <c r="D358" s="446"/>
      <c r="E358" s="447" t="s">
        <v>76</v>
      </c>
      <c r="F358" s="23" t="s">
        <v>77</v>
      </c>
      <c r="G358" s="403" t="s">
        <v>78</v>
      </c>
    </row>
    <row r="359" spans="1:7" ht="15" customHeight="1" x14ac:dyDescent="0.25">
      <c r="A359" s="13">
        <f>+A358+1</f>
        <v>2</v>
      </c>
      <c r="B359" s="370" t="s">
        <v>255</v>
      </c>
      <c r="C359" s="371"/>
      <c r="D359" s="371"/>
      <c r="E359" s="373"/>
      <c r="F359" s="15"/>
      <c r="G359" s="404"/>
    </row>
    <row r="360" spans="1:7" ht="15" customHeight="1" x14ac:dyDescent="0.25">
      <c r="A360" s="13">
        <f t="shared" ref="A360:A369" si="19">+A359+1</f>
        <v>3</v>
      </c>
      <c r="B360" s="370" t="s">
        <v>256</v>
      </c>
      <c r="C360" s="371"/>
      <c r="D360" s="371"/>
      <c r="E360" s="373"/>
      <c r="F360" s="15"/>
      <c r="G360" s="404"/>
    </row>
    <row r="361" spans="1:7" ht="15" customHeight="1" x14ac:dyDescent="0.25">
      <c r="A361" s="13">
        <f t="shared" si="19"/>
        <v>4</v>
      </c>
      <c r="B361" s="370" t="s">
        <v>257</v>
      </c>
      <c r="C361" s="371"/>
      <c r="D361" s="371"/>
      <c r="E361" s="373"/>
      <c r="F361" s="15"/>
      <c r="G361" s="404"/>
    </row>
    <row r="362" spans="1:7" ht="15" customHeight="1" x14ac:dyDescent="0.25">
      <c r="A362" s="13">
        <f t="shared" si="19"/>
        <v>5</v>
      </c>
      <c r="B362" s="370" t="s">
        <v>258</v>
      </c>
      <c r="C362" s="371"/>
      <c r="D362" s="371"/>
      <c r="E362" s="373"/>
      <c r="F362" s="15"/>
      <c r="G362" s="404"/>
    </row>
    <row r="363" spans="1:7" ht="15" customHeight="1" x14ac:dyDescent="0.25">
      <c r="A363" s="13">
        <f t="shared" si="19"/>
        <v>6</v>
      </c>
      <c r="B363" s="370" t="s">
        <v>259</v>
      </c>
      <c r="C363" s="371"/>
      <c r="D363" s="371"/>
      <c r="E363" s="373"/>
      <c r="F363" s="15"/>
      <c r="G363" s="404"/>
    </row>
    <row r="364" spans="1:7" ht="15" customHeight="1" x14ac:dyDescent="0.25">
      <c r="A364" s="13">
        <f t="shared" si="19"/>
        <v>7</v>
      </c>
      <c r="B364" s="423" t="s">
        <v>557</v>
      </c>
      <c r="C364" s="424"/>
      <c r="D364" s="424"/>
      <c r="E364" s="373"/>
      <c r="F364" s="15"/>
      <c r="G364" s="404"/>
    </row>
    <row r="365" spans="1:7" ht="15" customHeight="1" x14ac:dyDescent="0.25">
      <c r="A365" s="13">
        <f t="shared" si="19"/>
        <v>8</v>
      </c>
      <c r="B365" s="370" t="s">
        <v>49</v>
      </c>
      <c r="C365" s="371"/>
      <c r="D365" s="371"/>
      <c r="E365" s="373"/>
      <c r="F365" s="2"/>
      <c r="G365" s="404"/>
    </row>
    <row r="366" spans="1:7" ht="15" customHeight="1" x14ac:dyDescent="0.25">
      <c r="A366" s="13">
        <f t="shared" si="19"/>
        <v>9</v>
      </c>
      <c r="B366" s="370" t="s">
        <v>213</v>
      </c>
      <c r="C366" s="371"/>
      <c r="D366" s="371"/>
      <c r="E366" s="373"/>
      <c r="F366" s="2"/>
      <c r="G366" s="404"/>
    </row>
    <row r="367" spans="1:7" ht="15" customHeight="1" x14ac:dyDescent="0.25">
      <c r="A367" s="13">
        <f t="shared" si="19"/>
        <v>10</v>
      </c>
      <c r="B367" s="370" t="s">
        <v>204</v>
      </c>
      <c r="C367" s="371"/>
      <c r="D367" s="371"/>
      <c r="E367" s="373"/>
      <c r="F367" s="15"/>
      <c r="G367" s="404"/>
    </row>
    <row r="368" spans="1:7" ht="22.5" customHeight="1" x14ac:dyDescent="0.25">
      <c r="A368" s="13">
        <f t="shared" si="19"/>
        <v>11</v>
      </c>
      <c r="B368" s="370" t="s">
        <v>264</v>
      </c>
      <c r="C368" s="371"/>
      <c r="D368" s="371"/>
      <c r="E368" s="373"/>
      <c r="F368" s="15"/>
      <c r="G368" s="404"/>
    </row>
    <row r="369" spans="1:7" ht="15" customHeight="1" x14ac:dyDescent="0.25">
      <c r="A369" s="13">
        <f t="shared" si="19"/>
        <v>12</v>
      </c>
      <c r="B369" s="370" t="s">
        <v>260</v>
      </c>
      <c r="C369" s="371"/>
      <c r="D369" s="371"/>
      <c r="E369" s="373"/>
      <c r="F369" s="15"/>
      <c r="G369" s="404"/>
    </row>
    <row r="370" spans="1:7" ht="15" customHeight="1" x14ac:dyDescent="0.25">
      <c r="A370" s="13">
        <f t="shared" ref="A370:A375" si="20">+A369+1</f>
        <v>13</v>
      </c>
      <c r="B370" s="423" t="s">
        <v>558</v>
      </c>
      <c r="C370" s="424"/>
      <c r="D370" s="424"/>
      <c r="E370" s="373"/>
      <c r="F370" s="15"/>
      <c r="G370" s="404"/>
    </row>
    <row r="371" spans="1:7" ht="15" customHeight="1" x14ac:dyDescent="0.25">
      <c r="A371" s="13">
        <f t="shared" si="20"/>
        <v>14</v>
      </c>
      <c r="B371" s="370" t="s">
        <v>261</v>
      </c>
      <c r="C371" s="371"/>
      <c r="D371" s="371"/>
      <c r="E371" s="373"/>
      <c r="F371" s="15"/>
      <c r="G371" s="404"/>
    </row>
    <row r="372" spans="1:7" ht="15" customHeight="1" x14ac:dyDescent="0.25">
      <c r="A372" s="13">
        <f t="shared" si="20"/>
        <v>15</v>
      </c>
      <c r="B372" s="370" t="s">
        <v>206</v>
      </c>
      <c r="C372" s="371"/>
      <c r="D372" s="372"/>
      <c r="E372" s="373"/>
      <c r="F372" s="15"/>
      <c r="G372" s="404"/>
    </row>
    <row r="373" spans="1:7" ht="15" customHeight="1" x14ac:dyDescent="0.25">
      <c r="A373" s="13">
        <f t="shared" si="20"/>
        <v>16</v>
      </c>
      <c r="B373" s="645" t="s">
        <v>112</v>
      </c>
      <c r="C373" s="646"/>
      <c r="D373" s="647"/>
      <c r="E373" s="373"/>
      <c r="F373" s="15"/>
      <c r="G373" s="404"/>
    </row>
    <row r="374" spans="1:7" ht="15" customHeight="1" x14ac:dyDescent="0.25">
      <c r="A374" s="13">
        <f t="shared" si="20"/>
        <v>17</v>
      </c>
      <c r="B374" s="648" t="s">
        <v>116</v>
      </c>
      <c r="C374" s="648"/>
      <c r="D374" s="648"/>
      <c r="E374" s="448"/>
      <c r="F374" s="15"/>
      <c r="G374" s="404"/>
    </row>
    <row r="375" spans="1:7" ht="22.5" customHeight="1" thickBot="1" x14ac:dyDescent="0.3">
      <c r="A375" s="13">
        <f t="shared" si="20"/>
        <v>18</v>
      </c>
      <c r="B375" s="481" t="s">
        <v>534</v>
      </c>
      <c r="C375" s="482"/>
      <c r="D375" s="483"/>
      <c r="E375" s="373"/>
      <c r="F375" s="15"/>
      <c r="G375" s="404"/>
    </row>
    <row r="376" spans="1:7" ht="20.25" customHeight="1" thickBot="1" x14ac:dyDescent="0.3">
      <c r="A376" s="157" t="s">
        <v>54</v>
      </c>
      <c r="B376" s="368" t="s">
        <v>55</v>
      </c>
      <c r="C376" s="368"/>
      <c r="D376" s="75">
        <f>D377</f>
        <v>2</v>
      </c>
      <c r="E376" s="387" t="s">
        <v>55</v>
      </c>
      <c r="F376" s="388"/>
      <c r="G376" s="389"/>
    </row>
    <row r="377" spans="1:7" ht="20.25" customHeight="1" thickBot="1" x14ac:dyDescent="0.3">
      <c r="A377" s="155" t="s">
        <v>56</v>
      </c>
      <c r="B377" s="17" t="s">
        <v>314</v>
      </c>
      <c r="C377" s="17" t="s">
        <v>567</v>
      </c>
      <c r="D377" s="18">
        <v>2</v>
      </c>
      <c r="E377" s="400" t="s">
        <v>567</v>
      </c>
      <c r="F377" s="401"/>
      <c r="G377" s="402"/>
    </row>
    <row r="378" spans="1:7" ht="15" customHeight="1" x14ac:dyDescent="0.25">
      <c r="A378" s="14">
        <v>1</v>
      </c>
      <c r="B378" s="463" t="s">
        <v>560</v>
      </c>
      <c r="C378" s="463"/>
      <c r="D378" s="463"/>
      <c r="E378" s="412" t="s">
        <v>76</v>
      </c>
      <c r="F378" s="21" t="s">
        <v>77</v>
      </c>
      <c r="G378" s="414" t="s">
        <v>78</v>
      </c>
    </row>
    <row r="379" spans="1:7" ht="15" customHeight="1" x14ac:dyDescent="0.25">
      <c r="A379" s="50">
        <f>A378+1</f>
        <v>2</v>
      </c>
      <c r="B379" s="429" t="s">
        <v>561</v>
      </c>
      <c r="C379" s="429"/>
      <c r="D379" s="429"/>
      <c r="E379" s="360"/>
      <c r="F379" s="2"/>
      <c r="G379" s="415"/>
    </row>
    <row r="380" spans="1:7" ht="50.25" customHeight="1" x14ac:dyDescent="0.25">
      <c r="A380" s="14">
        <v>3</v>
      </c>
      <c r="B380" s="429" t="s">
        <v>562</v>
      </c>
      <c r="C380" s="429"/>
      <c r="D380" s="429"/>
      <c r="E380" s="360"/>
      <c r="F380" s="2"/>
      <c r="G380" s="415"/>
    </row>
    <row r="381" spans="1:7" ht="15" customHeight="1" x14ac:dyDescent="0.25">
      <c r="A381" s="50">
        <f t="shared" ref="A381" si="21">A380+1</f>
        <v>4</v>
      </c>
      <c r="B381" s="429" t="s">
        <v>49</v>
      </c>
      <c r="C381" s="429"/>
      <c r="D381" s="429"/>
      <c r="E381" s="360"/>
      <c r="F381" s="2"/>
      <c r="G381" s="415"/>
    </row>
    <row r="382" spans="1:7" ht="15" customHeight="1" x14ac:dyDescent="0.25">
      <c r="A382" s="14">
        <v>5</v>
      </c>
      <c r="B382" s="444" t="s">
        <v>563</v>
      </c>
      <c r="C382" s="444"/>
      <c r="D382" s="444"/>
      <c r="E382" s="360"/>
      <c r="F382" s="2"/>
      <c r="G382" s="415"/>
    </row>
    <row r="383" spans="1:7" ht="15" customHeight="1" x14ac:dyDescent="0.25">
      <c r="A383" s="50">
        <v>6</v>
      </c>
      <c r="B383" s="429" t="s">
        <v>112</v>
      </c>
      <c r="C383" s="429"/>
      <c r="D383" s="429"/>
      <c r="E383" s="360"/>
      <c r="F383" s="2"/>
      <c r="G383" s="415"/>
    </row>
    <row r="384" spans="1:7" ht="15" customHeight="1" x14ac:dyDescent="0.25">
      <c r="A384" s="321">
        <v>7</v>
      </c>
      <c r="B384" s="650" t="s">
        <v>564</v>
      </c>
      <c r="C384" s="650"/>
      <c r="D384" s="650"/>
      <c r="E384" s="360"/>
      <c r="F384" s="5"/>
      <c r="G384" s="415"/>
    </row>
    <row r="385" spans="1:7" ht="15" customHeight="1" thickBot="1" x14ac:dyDescent="0.3">
      <c r="A385" s="318">
        <v>8</v>
      </c>
      <c r="B385" s="441" t="s">
        <v>565</v>
      </c>
      <c r="C385" s="442"/>
      <c r="D385" s="484"/>
      <c r="E385" s="413"/>
      <c r="F385" s="2"/>
      <c r="G385" s="416"/>
    </row>
    <row r="386" spans="1:7" ht="20.25" customHeight="1" thickBot="1" x14ac:dyDescent="0.3">
      <c r="A386" s="157" t="s">
        <v>373</v>
      </c>
      <c r="B386" s="649" t="s">
        <v>366</v>
      </c>
      <c r="C386" s="649"/>
      <c r="D386" s="320">
        <f>D387+D394</f>
        <v>18</v>
      </c>
      <c r="E386" s="387" t="s">
        <v>396</v>
      </c>
      <c r="F386" s="644"/>
      <c r="G386" s="389"/>
    </row>
    <row r="387" spans="1:7" ht="23.25" customHeight="1" thickBot="1" x14ac:dyDescent="0.3">
      <c r="A387" s="155" t="s">
        <v>394</v>
      </c>
      <c r="B387" s="17" t="s">
        <v>374</v>
      </c>
      <c r="C387" s="17" t="s">
        <v>216</v>
      </c>
      <c r="D387" s="18">
        <v>10</v>
      </c>
      <c r="E387" s="400" t="s">
        <v>62</v>
      </c>
      <c r="F387" s="401"/>
      <c r="G387" s="402"/>
    </row>
    <row r="388" spans="1:7" ht="15" customHeight="1" x14ac:dyDescent="0.25">
      <c r="A388" s="14">
        <v>1</v>
      </c>
      <c r="B388" s="333" t="s">
        <v>63</v>
      </c>
      <c r="C388" s="334"/>
      <c r="D388" s="335"/>
      <c r="E388" s="409" t="s">
        <v>76</v>
      </c>
      <c r="F388" s="21" t="s">
        <v>77</v>
      </c>
      <c r="G388" s="415" t="s">
        <v>78</v>
      </c>
    </row>
    <row r="389" spans="1:7" ht="15" customHeight="1" x14ac:dyDescent="0.25">
      <c r="A389" s="50">
        <f>+A388+1</f>
        <v>2</v>
      </c>
      <c r="B389" s="475" t="s">
        <v>119</v>
      </c>
      <c r="C389" s="476"/>
      <c r="D389" s="477"/>
      <c r="E389" s="409"/>
      <c r="F389" s="2"/>
      <c r="G389" s="415"/>
    </row>
    <row r="390" spans="1:7" ht="15" customHeight="1" x14ac:dyDescent="0.25">
      <c r="A390" s="50">
        <f t="shared" ref="A390:A393" si="22">+A389+1</f>
        <v>3</v>
      </c>
      <c r="B390" s="475" t="s">
        <v>64</v>
      </c>
      <c r="C390" s="476"/>
      <c r="D390" s="477"/>
      <c r="E390" s="409"/>
      <c r="F390" s="2"/>
      <c r="G390" s="415"/>
    </row>
    <row r="391" spans="1:7" ht="15" customHeight="1" x14ac:dyDescent="0.25">
      <c r="A391" s="50">
        <f t="shared" si="22"/>
        <v>4</v>
      </c>
      <c r="B391" s="475" t="s">
        <v>65</v>
      </c>
      <c r="C391" s="476"/>
      <c r="D391" s="477"/>
      <c r="E391" s="409"/>
      <c r="F391" s="2"/>
      <c r="G391" s="415"/>
    </row>
    <row r="392" spans="1:7" ht="15" customHeight="1" x14ac:dyDescent="0.25">
      <c r="A392" s="50">
        <f t="shared" si="22"/>
        <v>5</v>
      </c>
      <c r="B392" s="475" t="s">
        <v>98</v>
      </c>
      <c r="C392" s="476"/>
      <c r="D392" s="477"/>
      <c r="E392" s="409"/>
      <c r="F392" s="2"/>
      <c r="G392" s="415"/>
    </row>
    <row r="393" spans="1:7" ht="15" customHeight="1" thickBot="1" x14ac:dyDescent="0.3">
      <c r="A393" s="50">
        <f t="shared" si="22"/>
        <v>6</v>
      </c>
      <c r="B393" s="478" t="s">
        <v>113</v>
      </c>
      <c r="C393" s="479"/>
      <c r="D393" s="480"/>
      <c r="E393" s="581"/>
      <c r="F393" s="3"/>
      <c r="G393" s="416"/>
    </row>
    <row r="394" spans="1:7" ht="25.5" customHeight="1" thickBot="1" x14ac:dyDescent="0.3">
      <c r="A394" s="155" t="s">
        <v>395</v>
      </c>
      <c r="B394" s="17" t="s">
        <v>375</v>
      </c>
      <c r="C394" s="17" t="s">
        <v>217</v>
      </c>
      <c r="D394" s="18">
        <v>8</v>
      </c>
      <c r="E394" s="400" t="s">
        <v>62</v>
      </c>
      <c r="F394" s="401"/>
      <c r="G394" s="402"/>
    </row>
    <row r="395" spans="1:7" ht="15" customHeight="1" x14ac:dyDescent="0.25">
      <c r="A395" s="14">
        <v>1</v>
      </c>
      <c r="B395" s="333" t="s">
        <v>218</v>
      </c>
      <c r="C395" s="334"/>
      <c r="D395" s="335"/>
      <c r="E395" s="409" t="s">
        <v>76</v>
      </c>
      <c r="F395" s="21" t="s">
        <v>77</v>
      </c>
      <c r="G395" s="403" t="s">
        <v>78</v>
      </c>
    </row>
    <row r="396" spans="1:7" ht="15" customHeight="1" x14ac:dyDescent="0.25">
      <c r="A396" s="50">
        <f>A395+1</f>
        <v>2</v>
      </c>
      <c r="B396" s="475" t="s">
        <v>119</v>
      </c>
      <c r="C396" s="476"/>
      <c r="D396" s="477"/>
      <c r="E396" s="409"/>
      <c r="F396" s="2"/>
      <c r="G396" s="404"/>
    </row>
    <row r="397" spans="1:7" ht="15" customHeight="1" x14ac:dyDescent="0.25">
      <c r="A397" s="50">
        <f t="shared" ref="A397:A403" si="23">A396+1</f>
        <v>3</v>
      </c>
      <c r="B397" s="475" t="s">
        <v>219</v>
      </c>
      <c r="C397" s="476"/>
      <c r="D397" s="477"/>
      <c r="E397" s="409"/>
      <c r="F397" s="2"/>
      <c r="G397" s="404"/>
    </row>
    <row r="398" spans="1:7" ht="15" customHeight="1" x14ac:dyDescent="0.25">
      <c r="A398" s="50">
        <f t="shared" si="23"/>
        <v>4</v>
      </c>
      <c r="B398" s="475" t="s">
        <v>220</v>
      </c>
      <c r="C398" s="476"/>
      <c r="D398" s="477"/>
      <c r="E398" s="409"/>
      <c r="F398" s="2"/>
      <c r="G398" s="404"/>
    </row>
    <row r="399" spans="1:7" ht="15" customHeight="1" x14ac:dyDescent="0.25">
      <c r="A399" s="50">
        <f t="shared" si="23"/>
        <v>5</v>
      </c>
      <c r="B399" s="475" t="s">
        <v>221</v>
      </c>
      <c r="C399" s="476"/>
      <c r="D399" s="477"/>
      <c r="E399" s="409"/>
      <c r="F399" s="2"/>
      <c r="G399" s="404"/>
    </row>
    <row r="400" spans="1:7" ht="15" customHeight="1" x14ac:dyDescent="0.25">
      <c r="A400" s="50">
        <f t="shared" si="23"/>
        <v>6</v>
      </c>
      <c r="B400" s="475" t="s">
        <v>222</v>
      </c>
      <c r="C400" s="476"/>
      <c r="D400" s="477"/>
      <c r="E400" s="409"/>
      <c r="F400" s="5"/>
      <c r="G400" s="404"/>
    </row>
    <row r="401" spans="1:7" ht="15" customHeight="1" x14ac:dyDescent="0.25">
      <c r="A401" s="50">
        <f t="shared" si="23"/>
        <v>7</v>
      </c>
      <c r="B401" s="475" t="s">
        <v>223</v>
      </c>
      <c r="C401" s="476"/>
      <c r="D401" s="477"/>
      <c r="E401" s="409"/>
      <c r="F401" s="5"/>
      <c r="G401" s="404"/>
    </row>
    <row r="402" spans="1:7" ht="15" customHeight="1" x14ac:dyDescent="0.25">
      <c r="A402" s="50">
        <f t="shared" si="23"/>
        <v>8</v>
      </c>
      <c r="B402" s="475" t="s">
        <v>224</v>
      </c>
      <c r="C402" s="476"/>
      <c r="D402" s="477"/>
      <c r="E402" s="409"/>
      <c r="F402" s="5"/>
      <c r="G402" s="404"/>
    </row>
    <row r="403" spans="1:7" ht="74.25" customHeight="1" thickBot="1" x14ac:dyDescent="0.3">
      <c r="A403" s="123">
        <f t="shared" si="23"/>
        <v>9</v>
      </c>
      <c r="B403" s="559" t="s">
        <v>230</v>
      </c>
      <c r="C403" s="560"/>
      <c r="D403" s="561"/>
      <c r="E403" s="409"/>
      <c r="F403" s="5"/>
      <c r="G403" s="405"/>
    </row>
    <row r="404" spans="1:7" ht="27" customHeight="1" thickBot="1" x14ac:dyDescent="0.3">
      <c r="A404" s="153">
        <v>3</v>
      </c>
      <c r="B404" s="474" t="s">
        <v>57</v>
      </c>
      <c r="C404" s="474"/>
      <c r="D404" s="72">
        <f>D405</f>
        <v>25</v>
      </c>
      <c r="E404" s="573" t="s">
        <v>57</v>
      </c>
      <c r="F404" s="574"/>
      <c r="G404" s="575"/>
    </row>
    <row r="405" spans="1:7" ht="22.5" customHeight="1" thickBot="1" x14ac:dyDescent="0.3">
      <c r="A405" s="157" t="s">
        <v>58</v>
      </c>
      <c r="B405" s="368" t="s">
        <v>60</v>
      </c>
      <c r="C405" s="368"/>
      <c r="D405" s="75">
        <f>D406</f>
        <v>25</v>
      </c>
      <c r="E405" s="362" t="s">
        <v>60</v>
      </c>
      <c r="F405" s="363"/>
      <c r="G405" s="364"/>
    </row>
    <row r="406" spans="1:7" ht="19.5" customHeight="1" thickBot="1" x14ac:dyDescent="0.3">
      <c r="A406" s="155" t="s">
        <v>59</v>
      </c>
      <c r="B406" s="17" t="s">
        <v>315</v>
      </c>
      <c r="C406" s="17" t="s">
        <v>508</v>
      </c>
      <c r="D406" s="18">
        <v>25</v>
      </c>
      <c r="E406" s="365" t="s">
        <v>61</v>
      </c>
      <c r="F406" s="366"/>
      <c r="G406" s="367"/>
    </row>
    <row r="407" spans="1:7" ht="32.25" customHeight="1" x14ac:dyDescent="0.25">
      <c r="A407" s="14">
        <v>1</v>
      </c>
      <c r="B407" s="468" t="s">
        <v>236</v>
      </c>
      <c r="C407" s="469"/>
      <c r="D407" s="470"/>
      <c r="E407" s="580" t="s">
        <v>76</v>
      </c>
      <c r="F407" s="2" t="s">
        <v>77</v>
      </c>
      <c r="G407" s="576" t="s">
        <v>78</v>
      </c>
    </row>
    <row r="408" spans="1:7" ht="15" customHeight="1" x14ac:dyDescent="0.25">
      <c r="A408" s="50">
        <f>+A407+1</f>
        <v>2</v>
      </c>
      <c r="B408" s="370" t="s">
        <v>237</v>
      </c>
      <c r="C408" s="371"/>
      <c r="D408" s="372"/>
      <c r="E408" s="409"/>
      <c r="F408" s="2"/>
      <c r="G408" s="415"/>
    </row>
    <row r="409" spans="1:7" ht="15" customHeight="1" x14ac:dyDescent="0.25">
      <c r="A409" s="50">
        <f t="shared" ref="A409:A418" si="24">+A408+1</f>
        <v>3</v>
      </c>
      <c r="B409" s="370" t="s">
        <v>241</v>
      </c>
      <c r="C409" s="371"/>
      <c r="D409" s="372"/>
      <c r="E409" s="409"/>
      <c r="F409" s="2"/>
      <c r="G409" s="415"/>
    </row>
    <row r="410" spans="1:7" ht="33.75" customHeight="1" x14ac:dyDescent="0.25">
      <c r="A410" s="50">
        <f t="shared" si="24"/>
        <v>4</v>
      </c>
      <c r="B410" s="370" t="s">
        <v>238</v>
      </c>
      <c r="C410" s="371"/>
      <c r="D410" s="372"/>
      <c r="E410" s="409"/>
      <c r="F410" s="2"/>
      <c r="G410" s="415"/>
    </row>
    <row r="411" spans="1:7" ht="35.25" customHeight="1" x14ac:dyDescent="0.25">
      <c r="A411" s="50">
        <f t="shared" si="24"/>
        <v>5</v>
      </c>
      <c r="B411" s="370" t="s">
        <v>239</v>
      </c>
      <c r="C411" s="371"/>
      <c r="D411" s="372"/>
      <c r="E411" s="409"/>
      <c r="F411" s="2"/>
      <c r="G411" s="415"/>
    </row>
    <row r="412" spans="1:7" ht="33.75" customHeight="1" x14ac:dyDescent="0.15">
      <c r="A412" s="50">
        <f t="shared" si="24"/>
        <v>6</v>
      </c>
      <c r="B412" s="584" t="s">
        <v>240</v>
      </c>
      <c r="C412" s="585"/>
      <c r="D412" s="586"/>
      <c r="E412" s="409"/>
      <c r="F412" s="2"/>
      <c r="G412" s="415"/>
    </row>
    <row r="413" spans="1:7" ht="15" customHeight="1" x14ac:dyDescent="0.25">
      <c r="A413" s="50">
        <f t="shared" si="24"/>
        <v>7</v>
      </c>
      <c r="B413" s="370" t="s">
        <v>235</v>
      </c>
      <c r="C413" s="371"/>
      <c r="D413" s="372"/>
      <c r="E413" s="409"/>
      <c r="F413" s="2"/>
      <c r="G413" s="415"/>
    </row>
    <row r="414" spans="1:7" ht="15" customHeight="1" x14ac:dyDescent="0.25">
      <c r="A414" s="50">
        <f t="shared" si="24"/>
        <v>8</v>
      </c>
      <c r="B414" s="370" t="s">
        <v>97</v>
      </c>
      <c r="C414" s="371"/>
      <c r="D414" s="372"/>
      <c r="E414" s="409"/>
      <c r="F414" s="2"/>
      <c r="G414" s="415"/>
    </row>
    <row r="415" spans="1:7" ht="15" customHeight="1" x14ac:dyDescent="0.25">
      <c r="A415" s="50">
        <f t="shared" si="24"/>
        <v>9</v>
      </c>
      <c r="B415" s="370" t="s">
        <v>243</v>
      </c>
      <c r="C415" s="371"/>
      <c r="D415" s="372"/>
      <c r="E415" s="409"/>
      <c r="F415" s="2"/>
      <c r="G415" s="415"/>
    </row>
    <row r="416" spans="1:7" ht="15" customHeight="1" x14ac:dyDescent="0.25">
      <c r="A416" s="50">
        <f t="shared" si="24"/>
        <v>10</v>
      </c>
      <c r="B416" s="370" t="s">
        <v>113</v>
      </c>
      <c r="C416" s="371"/>
      <c r="D416" s="372"/>
      <c r="E416" s="409"/>
      <c r="F416" s="2"/>
      <c r="G416" s="415"/>
    </row>
    <row r="417" spans="1:7" ht="15" customHeight="1" thickBot="1" x14ac:dyDescent="0.3">
      <c r="A417" s="50">
        <f t="shared" si="24"/>
        <v>11</v>
      </c>
      <c r="B417" s="471" t="s">
        <v>142</v>
      </c>
      <c r="C417" s="472"/>
      <c r="D417" s="473"/>
      <c r="E417" s="409"/>
      <c r="F417" s="2"/>
      <c r="G417" s="415"/>
    </row>
    <row r="418" spans="1:7" ht="15" customHeight="1" thickBot="1" x14ac:dyDescent="0.3">
      <c r="A418" s="50">
        <f t="shared" si="24"/>
        <v>12</v>
      </c>
      <c r="B418" s="577" t="s">
        <v>566</v>
      </c>
      <c r="C418" s="578"/>
      <c r="D418" s="579"/>
      <c r="E418" s="581"/>
      <c r="F418" s="2"/>
      <c r="G418" s="416"/>
    </row>
    <row r="419" spans="1:7" ht="27" customHeight="1" thickBot="1" x14ac:dyDescent="0.3">
      <c r="A419" s="119">
        <v>4</v>
      </c>
      <c r="B419" s="462" t="s">
        <v>380</v>
      </c>
      <c r="C419" s="462"/>
      <c r="D419" s="73"/>
      <c r="E419" s="529" t="s">
        <v>69</v>
      </c>
      <c r="F419" s="562"/>
      <c r="G419" s="530"/>
    </row>
    <row r="420" spans="1:7" ht="21" customHeight="1" thickBot="1" x14ac:dyDescent="0.3">
      <c r="A420" s="158" t="s">
        <v>228</v>
      </c>
      <c r="B420" s="563" t="s">
        <v>379</v>
      </c>
      <c r="C420" s="563"/>
      <c r="D420" s="77"/>
      <c r="E420" s="362" t="s">
        <v>356</v>
      </c>
      <c r="F420" s="363"/>
      <c r="G420" s="364"/>
    </row>
    <row r="421" spans="1:7" ht="18.75" customHeight="1" thickBot="1" x14ac:dyDescent="0.3">
      <c r="A421" s="159" t="s">
        <v>231</v>
      </c>
      <c r="B421" s="369" t="s">
        <v>376</v>
      </c>
      <c r="C421" s="369"/>
      <c r="D421" s="78"/>
      <c r="E421" s="338" t="s">
        <v>376</v>
      </c>
      <c r="F421" s="339"/>
      <c r="G421" s="340"/>
    </row>
    <row r="422" spans="1:7" ht="18.75" customHeight="1" thickBot="1" x14ac:dyDescent="0.3">
      <c r="A422" s="169" t="s">
        <v>232</v>
      </c>
      <c r="B422" s="170" t="s">
        <v>316</v>
      </c>
      <c r="C422" s="170" t="s">
        <v>290</v>
      </c>
      <c r="D422" s="171">
        <v>1</v>
      </c>
      <c r="E422" s="341" t="s">
        <v>290</v>
      </c>
      <c r="F422" s="342"/>
      <c r="G422" s="343"/>
    </row>
    <row r="423" spans="1:7" x14ac:dyDescent="0.25">
      <c r="A423" s="353">
        <v>1</v>
      </c>
      <c r="B423" s="344" t="s">
        <v>433</v>
      </c>
      <c r="C423" s="345"/>
      <c r="D423" s="346"/>
      <c r="E423" s="290"/>
      <c r="F423" s="290"/>
      <c r="G423" s="356" t="s">
        <v>271</v>
      </c>
    </row>
    <row r="424" spans="1:7" ht="13.5" customHeight="1" x14ac:dyDescent="0.25">
      <c r="A424" s="354"/>
      <c r="B424" s="347"/>
      <c r="C424" s="348"/>
      <c r="D424" s="349"/>
      <c r="E424" s="409" t="s">
        <v>287</v>
      </c>
      <c r="F424" s="361"/>
      <c r="G424" s="357"/>
    </row>
    <row r="425" spans="1:7" ht="12" customHeight="1" x14ac:dyDescent="0.25">
      <c r="A425" s="354"/>
      <c r="B425" s="347"/>
      <c r="C425" s="348"/>
      <c r="D425" s="349"/>
      <c r="E425" s="359"/>
      <c r="F425" s="337"/>
      <c r="G425" s="357"/>
    </row>
    <row r="426" spans="1:7" ht="15.75" customHeight="1" thickBot="1" x14ac:dyDescent="0.3">
      <c r="A426" s="355"/>
      <c r="B426" s="350"/>
      <c r="C426" s="351"/>
      <c r="D426" s="352"/>
      <c r="E426" s="360"/>
      <c r="F426" s="361"/>
      <c r="G426" s="358"/>
    </row>
    <row r="427" spans="1:7" ht="19.5" customHeight="1" thickBot="1" x14ac:dyDescent="0.3">
      <c r="A427" s="159" t="s">
        <v>397</v>
      </c>
      <c r="B427" s="369" t="s">
        <v>377</v>
      </c>
      <c r="C427" s="369"/>
      <c r="D427" s="78"/>
      <c r="E427" s="378" t="s">
        <v>377</v>
      </c>
      <c r="F427" s="379"/>
      <c r="G427" s="380"/>
    </row>
    <row r="428" spans="1:7" ht="28.5" customHeight="1" thickBot="1" x14ac:dyDescent="0.3">
      <c r="A428" s="169" t="s">
        <v>398</v>
      </c>
      <c r="B428" s="170" t="s">
        <v>317</v>
      </c>
      <c r="C428" s="170" t="s">
        <v>457</v>
      </c>
      <c r="D428" s="171">
        <v>1</v>
      </c>
      <c r="E428" s="341" t="s">
        <v>457</v>
      </c>
      <c r="F428" s="342"/>
      <c r="G428" s="343"/>
    </row>
    <row r="429" spans="1:7" x14ac:dyDescent="0.25">
      <c r="A429" s="353">
        <v>1</v>
      </c>
      <c r="B429" s="344" t="s">
        <v>434</v>
      </c>
      <c r="C429" s="345"/>
      <c r="D429" s="345"/>
      <c r="E429" s="553" t="s">
        <v>287</v>
      </c>
      <c r="F429" s="554"/>
      <c r="G429" s="356" t="s">
        <v>271</v>
      </c>
    </row>
    <row r="430" spans="1:7" x14ac:dyDescent="0.25">
      <c r="A430" s="354"/>
      <c r="B430" s="347"/>
      <c r="C430" s="348"/>
      <c r="D430" s="348"/>
      <c r="E430" s="336"/>
      <c r="F430" s="337"/>
      <c r="G430" s="357"/>
    </row>
    <row r="431" spans="1:7" x14ac:dyDescent="0.25">
      <c r="A431" s="354"/>
      <c r="B431" s="347"/>
      <c r="C431" s="348"/>
      <c r="D431" s="348"/>
      <c r="E431" s="336"/>
      <c r="F431" s="337"/>
      <c r="G431" s="357"/>
    </row>
    <row r="432" spans="1:7" ht="13.5" thickBot="1" x14ac:dyDescent="0.3">
      <c r="A432" s="354"/>
      <c r="B432" s="347"/>
      <c r="C432" s="348"/>
      <c r="D432" s="348"/>
      <c r="E432" s="336"/>
      <c r="F432" s="337"/>
      <c r="G432" s="357"/>
    </row>
    <row r="433" spans="1:7" ht="13.5" thickBot="1" x14ac:dyDescent="0.3">
      <c r="A433" s="159" t="s">
        <v>399</v>
      </c>
      <c r="B433" s="369" t="s">
        <v>386</v>
      </c>
      <c r="C433" s="369"/>
      <c r="D433" s="78"/>
      <c r="E433" s="378" t="s">
        <v>386</v>
      </c>
      <c r="F433" s="379"/>
      <c r="G433" s="380"/>
    </row>
    <row r="434" spans="1:7" ht="26.25" customHeight="1" thickBot="1" x14ac:dyDescent="0.3">
      <c r="A434" s="169" t="s">
        <v>400</v>
      </c>
      <c r="B434" s="170" t="s">
        <v>318</v>
      </c>
      <c r="C434" s="170" t="s">
        <v>387</v>
      </c>
      <c r="D434" s="171">
        <v>1</v>
      </c>
      <c r="E434" s="341" t="s">
        <v>387</v>
      </c>
      <c r="F434" s="342"/>
      <c r="G434" s="343"/>
    </row>
    <row r="435" spans="1:7" ht="12.75" customHeight="1" x14ac:dyDescent="0.25">
      <c r="A435" s="353">
        <v>1</v>
      </c>
      <c r="B435" s="344" t="s">
        <v>435</v>
      </c>
      <c r="C435" s="345"/>
      <c r="D435" s="346"/>
      <c r="E435" s="555" t="s">
        <v>287</v>
      </c>
      <c r="F435" s="554"/>
      <c r="G435" s="356" t="s">
        <v>271</v>
      </c>
    </row>
    <row r="436" spans="1:7" x14ac:dyDescent="0.25">
      <c r="A436" s="354"/>
      <c r="B436" s="347"/>
      <c r="C436" s="348"/>
      <c r="D436" s="349"/>
      <c r="E436" s="359"/>
      <c r="F436" s="337"/>
      <c r="G436" s="357"/>
    </row>
    <row r="437" spans="1:7" x14ac:dyDescent="0.25">
      <c r="A437" s="354"/>
      <c r="B437" s="347"/>
      <c r="C437" s="348"/>
      <c r="D437" s="349"/>
      <c r="E437" s="359"/>
      <c r="F437" s="337"/>
      <c r="G437" s="357"/>
    </row>
    <row r="438" spans="1:7" ht="13.5" thickBot="1" x14ac:dyDescent="0.3">
      <c r="A438" s="355"/>
      <c r="B438" s="350"/>
      <c r="C438" s="351"/>
      <c r="D438" s="352"/>
      <c r="E438" s="582"/>
      <c r="F438" s="583"/>
      <c r="G438" s="358"/>
    </row>
    <row r="439" spans="1:7" ht="22.5" customHeight="1" thickBot="1" x14ac:dyDescent="0.3">
      <c r="A439" s="159" t="s">
        <v>409</v>
      </c>
      <c r="B439" s="369" t="s">
        <v>378</v>
      </c>
      <c r="C439" s="369"/>
      <c r="D439" s="78"/>
      <c r="E439" s="378" t="s">
        <v>270</v>
      </c>
      <c r="F439" s="379"/>
      <c r="G439" s="380"/>
    </row>
    <row r="440" spans="1:7" ht="16.5" customHeight="1" thickBot="1" x14ac:dyDescent="0.3">
      <c r="A440" s="169" t="s">
        <v>410</v>
      </c>
      <c r="B440" s="170" t="s">
        <v>319</v>
      </c>
      <c r="C440" s="170" t="s">
        <v>269</v>
      </c>
      <c r="D440" s="171">
        <v>1</v>
      </c>
      <c r="E440" s="341" t="s">
        <v>269</v>
      </c>
      <c r="F440" s="342"/>
      <c r="G440" s="343"/>
    </row>
    <row r="441" spans="1:7" x14ac:dyDescent="0.25">
      <c r="A441" s="353">
        <v>1</v>
      </c>
      <c r="B441" s="344" t="s">
        <v>436</v>
      </c>
      <c r="C441" s="345"/>
      <c r="D441" s="346"/>
      <c r="E441" s="556" t="s">
        <v>287</v>
      </c>
      <c r="F441" s="557"/>
      <c r="G441" s="356" t="s">
        <v>271</v>
      </c>
    </row>
    <row r="442" spans="1:7" ht="15" customHeight="1" x14ac:dyDescent="0.25">
      <c r="A442" s="354"/>
      <c r="B442" s="347"/>
      <c r="C442" s="348"/>
      <c r="D442" s="349"/>
      <c r="E442" s="373"/>
      <c r="F442" s="373"/>
      <c r="G442" s="357"/>
    </row>
    <row r="443" spans="1:7" ht="15" customHeight="1" x14ac:dyDescent="0.25">
      <c r="A443" s="354"/>
      <c r="B443" s="347"/>
      <c r="C443" s="348"/>
      <c r="D443" s="349"/>
      <c r="E443" s="373"/>
      <c r="F443" s="373"/>
      <c r="G443" s="357"/>
    </row>
    <row r="444" spans="1:7" ht="15.75" customHeight="1" thickBot="1" x14ac:dyDescent="0.3">
      <c r="A444" s="355"/>
      <c r="B444" s="350"/>
      <c r="C444" s="351"/>
      <c r="D444" s="352"/>
      <c r="E444" s="374"/>
      <c r="F444" s="374"/>
      <c r="G444" s="358"/>
    </row>
    <row r="445" spans="1:7" ht="20.25" customHeight="1" thickBot="1" x14ac:dyDescent="0.3">
      <c r="A445" s="169" t="s">
        <v>401</v>
      </c>
      <c r="B445" s="170" t="s">
        <v>320</v>
      </c>
      <c r="C445" s="170" t="s">
        <v>268</v>
      </c>
      <c r="D445" s="171">
        <v>1</v>
      </c>
      <c r="E445" s="341" t="s">
        <v>268</v>
      </c>
      <c r="F445" s="342"/>
      <c r="G445" s="343"/>
    </row>
    <row r="446" spans="1:7" x14ac:dyDescent="0.25">
      <c r="A446" s="353">
        <v>1</v>
      </c>
      <c r="B446" s="344" t="s">
        <v>437</v>
      </c>
      <c r="C446" s="345"/>
      <c r="D446" s="346"/>
      <c r="E446" s="409" t="s">
        <v>287</v>
      </c>
      <c r="F446" s="411"/>
      <c r="G446" s="356" t="s">
        <v>271</v>
      </c>
    </row>
    <row r="447" spans="1:7" x14ac:dyDescent="0.25">
      <c r="A447" s="354"/>
      <c r="B447" s="347"/>
      <c r="C447" s="348"/>
      <c r="D447" s="349"/>
      <c r="E447" s="373"/>
      <c r="F447" s="373"/>
      <c r="G447" s="357"/>
    </row>
    <row r="448" spans="1:7" x14ac:dyDescent="0.25">
      <c r="A448" s="354"/>
      <c r="B448" s="347"/>
      <c r="C448" s="348"/>
      <c r="D448" s="349"/>
      <c r="E448" s="373"/>
      <c r="F448" s="373"/>
      <c r="G448" s="357"/>
    </row>
    <row r="449" spans="1:7" ht="13.5" thickBot="1" x14ac:dyDescent="0.3">
      <c r="A449" s="355"/>
      <c r="B449" s="350"/>
      <c r="C449" s="351"/>
      <c r="D449" s="352"/>
      <c r="E449" s="374"/>
      <c r="F449" s="374"/>
      <c r="G449" s="358"/>
    </row>
    <row r="450" spans="1:7" ht="19.5" customHeight="1" thickBot="1" x14ac:dyDescent="0.3">
      <c r="A450" s="157" t="s">
        <v>229</v>
      </c>
      <c r="B450" s="398" t="s">
        <v>298</v>
      </c>
      <c r="C450" s="399"/>
      <c r="D450" s="74"/>
      <c r="E450" s="387" t="s">
        <v>298</v>
      </c>
      <c r="F450" s="388"/>
      <c r="G450" s="389"/>
    </row>
    <row r="451" spans="1:7" ht="18.75" customHeight="1" thickBot="1" x14ac:dyDescent="0.3">
      <c r="A451" s="160" t="s">
        <v>233</v>
      </c>
      <c r="B451" s="390" t="s">
        <v>274</v>
      </c>
      <c r="C451" s="391"/>
      <c r="D451" s="79"/>
      <c r="E451" s="392" t="s">
        <v>274</v>
      </c>
      <c r="F451" s="393"/>
      <c r="G451" s="394"/>
    </row>
    <row r="452" spans="1:7" ht="22.5" customHeight="1" thickBot="1" x14ac:dyDescent="0.3">
      <c r="A452" s="172" t="s">
        <v>234</v>
      </c>
      <c r="B452" s="173" t="s">
        <v>321</v>
      </c>
      <c r="C452" s="173" t="s">
        <v>301</v>
      </c>
      <c r="D452" s="174">
        <v>2</v>
      </c>
      <c r="E452" s="395" t="s">
        <v>301</v>
      </c>
      <c r="F452" s="396"/>
      <c r="G452" s="397"/>
    </row>
    <row r="453" spans="1:7" ht="12.75" customHeight="1" x14ac:dyDescent="0.25">
      <c r="A453" s="603">
        <v>1</v>
      </c>
      <c r="B453" s="381" t="s">
        <v>442</v>
      </c>
      <c r="C453" s="382"/>
      <c r="D453" s="382"/>
      <c r="E453" s="375" t="s">
        <v>287</v>
      </c>
      <c r="F453" s="376"/>
      <c r="G453" s="356" t="s">
        <v>271</v>
      </c>
    </row>
    <row r="454" spans="1:7" x14ac:dyDescent="0.25">
      <c r="A454" s="604"/>
      <c r="B454" s="383"/>
      <c r="C454" s="384"/>
      <c r="D454" s="384"/>
      <c r="E454" s="377"/>
      <c r="F454" s="359"/>
      <c r="G454" s="357"/>
    </row>
    <row r="455" spans="1:7" x14ac:dyDescent="0.25">
      <c r="A455" s="604"/>
      <c r="B455" s="383"/>
      <c r="C455" s="384"/>
      <c r="D455" s="384"/>
      <c r="E455" s="377"/>
      <c r="F455" s="359"/>
      <c r="G455" s="357"/>
    </row>
    <row r="456" spans="1:7" ht="13.5" thickBot="1" x14ac:dyDescent="0.3">
      <c r="A456" s="605"/>
      <c r="B456" s="385"/>
      <c r="C456" s="386"/>
      <c r="D456" s="386"/>
      <c r="E456" s="598"/>
      <c r="F456" s="602"/>
      <c r="G456" s="358"/>
    </row>
    <row r="457" spans="1:7" ht="26.25" customHeight="1" thickBot="1" x14ac:dyDescent="0.3">
      <c r="A457" s="169" t="s">
        <v>402</v>
      </c>
      <c r="B457" s="170" t="s">
        <v>322</v>
      </c>
      <c r="C457" s="170" t="s">
        <v>302</v>
      </c>
      <c r="D457" s="171">
        <v>1</v>
      </c>
      <c r="E457" s="395" t="s">
        <v>302</v>
      </c>
      <c r="F457" s="396"/>
      <c r="G457" s="558"/>
    </row>
    <row r="458" spans="1:7" ht="12.75" customHeight="1" x14ac:dyDescent="0.25">
      <c r="A458" s="604">
        <v>1</v>
      </c>
      <c r="B458" s="383" t="s">
        <v>443</v>
      </c>
      <c r="C458" s="384"/>
      <c r="D458" s="384"/>
      <c r="E458" s="375" t="s">
        <v>287</v>
      </c>
      <c r="F458" s="376"/>
      <c r="G458" s="356" t="s">
        <v>271</v>
      </c>
    </row>
    <row r="459" spans="1:7" x14ac:dyDescent="0.25">
      <c r="A459" s="604"/>
      <c r="B459" s="383"/>
      <c r="C459" s="384"/>
      <c r="D459" s="384"/>
      <c r="E459" s="377"/>
      <c r="F459" s="359"/>
      <c r="G459" s="357"/>
    </row>
    <row r="460" spans="1:7" x14ac:dyDescent="0.25">
      <c r="A460" s="604"/>
      <c r="B460" s="383"/>
      <c r="C460" s="384"/>
      <c r="D460" s="384"/>
      <c r="E460" s="377"/>
      <c r="F460" s="359"/>
      <c r="G460" s="357"/>
    </row>
    <row r="461" spans="1:7" ht="13.5" thickBot="1" x14ac:dyDescent="0.3">
      <c r="A461" s="605"/>
      <c r="B461" s="385"/>
      <c r="C461" s="386"/>
      <c r="D461" s="386"/>
      <c r="E461" s="598"/>
      <c r="F461" s="602"/>
      <c r="G461" s="358"/>
    </row>
    <row r="462" spans="1:7" ht="17.25" customHeight="1" thickBot="1" x14ac:dyDescent="0.3">
      <c r="A462" s="172" t="s">
        <v>403</v>
      </c>
      <c r="B462" s="173" t="s">
        <v>323</v>
      </c>
      <c r="C462" s="173" t="s">
        <v>361</v>
      </c>
      <c r="D462" s="174">
        <v>1</v>
      </c>
      <c r="E462" s="341" t="s">
        <v>361</v>
      </c>
      <c r="F462" s="342"/>
      <c r="G462" s="343"/>
    </row>
    <row r="463" spans="1:7" ht="12.75" customHeight="1" x14ac:dyDescent="0.25">
      <c r="A463" s="603">
        <v>1</v>
      </c>
      <c r="B463" s="381" t="s">
        <v>444</v>
      </c>
      <c r="C463" s="382"/>
      <c r="D463" s="382"/>
      <c r="E463" s="375" t="s">
        <v>287</v>
      </c>
      <c r="F463" s="589"/>
      <c r="G463" s="356" t="s">
        <v>271</v>
      </c>
    </row>
    <row r="464" spans="1:7" x14ac:dyDescent="0.25">
      <c r="A464" s="604"/>
      <c r="B464" s="383"/>
      <c r="C464" s="384"/>
      <c r="D464" s="384"/>
      <c r="E464" s="377"/>
      <c r="F464" s="373"/>
      <c r="G464" s="357"/>
    </row>
    <row r="465" spans="1:7" x14ac:dyDescent="0.25">
      <c r="A465" s="604"/>
      <c r="B465" s="383"/>
      <c r="C465" s="384"/>
      <c r="D465" s="384"/>
      <c r="E465" s="377"/>
      <c r="F465" s="373"/>
      <c r="G465" s="357"/>
    </row>
    <row r="466" spans="1:7" ht="13.5" thickBot="1" x14ac:dyDescent="0.3">
      <c r="A466" s="604"/>
      <c r="B466" s="383"/>
      <c r="C466" s="384"/>
      <c r="D466" s="384"/>
      <c r="E466" s="598"/>
      <c r="F466" s="599"/>
      <c r="G466" s="358"/>
    </row>
    <row r="467" spans="1:7" ht="19.5" customHeight="1" thickBot="1" x14ac:dyDescent="0.3">
      <c r="A467" s="162" t="s">
        <v>277</v>
      </c>
      <c r="B467" s="600" t="s">
        <v>275</v>
      </c>
      <c r="C467" s="601"/>
      <c r="D467" s="80"/>
      <c r="E467" s="378" t="s">
        <v>275</v>
      </c>
      <c r="F467" s="379"/>
      <c r="G467" s="380"/>
    </row>
    <row r="468" spans="1:7" ht="17.25" customHeight="1" thickBot="1" x14ac:dyDescent="0.3">
      <c r="A468" s="155" t="s">
        <v>329</v>
      </c>
      <c r="B468" s="17" t="s">
        <v>324</v>
      </c>
      <c r="C468" s="17" t="s">
        <v>432</v>
      </c>
      <c r="D468" s="18">
        <v>1276</v>
      </c>
      <c r="E468" s="551" t="s">
        <v>346</v>
      </c>
      <c r="F468" s="552"/>
      <c r="G468" s="402"/>
    </row>
    <row r="469" spans="1:7" ht="12.75" customHeight="1" x14ac:dyDescent="0.25">
      <c r="A469" s="603">
        <v>1</v>
      </c>
      <c r="B469" s="381" t="s">
        <v>438</v>
      </c>
      <c r="C469" s="382"/>
      <c r="D469" s="382"/>
      <c r="E469" s="375" t="s">
        <v>287</v>
      </c>
      <c r="F469" s="376"/>
      <c r="G469" s="356" t="s">
        <v>271</v>
      </c>
    </row>
    <row r="470" spans="1:7" x14ac:dyDescent="0.25">
      <c r="A470" s="604"/>
      <c r="B470" s="383"/>
      <c r="C470" s="384"/>
      <c r="D470" s="384"/>
      <c r="E470" s="377"/>
      <c r="F470" s="359"/>
      <c r="G470" s="357"/>
    </row>
    <row r="471" spans="1:7" x14ac:dyDescent="0.25">
      <c r="A471" s="604"/>
      <c r="B471" s="383"/>
      <c r="C471" s="384"/>
      <c r="D471" s="384"/>
      <c r="E471" s="377"/>
      <c r="F471" s="359"/>
      <c r="G471" s="357"/>
    </row>
    <row r="472" spans="1:7" ht="13.5" thickBot="1" x14ac:dyDescent="0.3">
      <c r="A472" s="605"/>
      <c r="B472" s="385"/>
      <c r="C472" s="386"/>
      <c r="D472" s="386"/>
      <c r="E472" s="598"/>
      <c r="F472" s="602"/>
      <c r="G472" s="358"/>
    </row>
    <row r="473" spans="1:7" ht="13.5" thickBot="1" x14ac:dyDescent="0.3">
      <c r="A473" s="155" t="s">
        <v>330</v>
      </c>
      <c r="B473" s="17" t="s">
        <v>325</v>
      </c>
      <c r="C473" s="17" t="s">
        <v>367</v>
      </c>
      <c r="D473" s="18">
        <v>1257</v>
      </c>
      <c r="E473" s="400" t="s">
        <v>304</v>
      </c>
      <c r="F473" s="401"/>
      <c r="G473" s="402"/>
    </row>
    <row r="474" spans="1:7" ht="12.75" customHeight="1" x14ac:dyDescent="0.25">
      <c r="A474" s="603">
        <v>1</v>
      </c>
      <c r="B474" s="381" t="s">
        <v>445</v>
      </c>
      <c r="C474" s="382"/>
      <c r="D474" s="382"/>
      <c r="E474" s="375" t="s">
        <v>287</v>
      </c>
      <c r="F474" s="376"/>
      <c r="G474" s="356" t="s">
        <v>78</v>
      </c>
    </row>
    <row r="475" spans="1:7" x14ac:dyDescent="0.25">
      <c r="A475" s="604"/>
      <c r="B475" s="383"/>
      <c r="C475" s="384"/>
      <c r="D475" s="384"/>
      <c r="E475" s="377"/>
      <c r="F475" s="359"/>
      <c r="G475" s="357"/>
    </row>
    <row r="476" spans="1:7" x14ac:dyDescent="0.25">
      <c r="A476" s="604"/>
      <c r="B476" s="383"/>
      <c r="C476" s="384"/>
      <c r="D476" s="384"/>
      <c r="E476" s="377"/>
      <c r="F476" s="359"/>
      <c r="G476" s="357"/>
    </row>
    <row r="477" spans="1:7" ht="13.5" thickBot="1" x14ac:dyDescent="0.3">
      <c r="A477" s="605"/>
      <c r="B477" s="385"/>
      <c r="C477" s="386"/>
      <c r="D477" s="386"/>
      <c r="E477" s="598"/>
      <c r="F477" s="602"/>
      <c r="G477" s="358"/>
    </row>
    <row r="478" spans="1:7" ht="13.5" thickBot="1" x14ac:dyDescent="0.3">
      <c r="A478" s="155" t="s">
        <v>330</v>
      </c>
      <c r="B478" s="17" t="s">
        <v>326</v>
      </c>
      <c r="C478" s="17" t="s">
        <v>460</v>
      </c>
      <c r="D478" s="18">
        <v>1</v>
      </c>
      <c r="E478" s="400" t="s">
        <v>304</v>
      </c>
      <c r="F478" s="401"/>
      <c r="G478" s="402"/>
    </row>
    <row r="479" spans="1:7" ht="12.75" customHeight="1" x14ac:dyDescent="0.25">
      <c r="A479" s="603">
        <v>1</v>
      </c>
      <c r="B479" s="381" t="s">
        <v>461</v>
      </c>
      <c r="C479" s="382"/>
      <c r="D479" s="382"/>
      <c r="E479" s="375" t="s">
        <v>287</v>
      </c>
      <c r="F479" s="376"/>
      <c r="G479" s="356" t="s">
        <v>271</v>
      </c>
    </row>
    <row r="480" spans="1:7" x14ac:dyDescent="0.25">
      <c r="A480" s="604"/>
      <c r="B480" s="383"/>
      <c r="C480" s="384"/>
      <c r="D480" s="384"/>
      <c r="E480" s="377"/>
      <c r="F480" s="359"/>
      <c r="G480" s="357"/>
    </row>
    <row r="481" spans="1:7" x14ac:dyDescent="0.25">
      <c r="A481" s="604"/>
      <c r="B481" s="383"/>
      <c r="C481" s="384"/>
      <c r="D481" s="384"/>
      <c r="E481" s="377"/>
      <c r="F481" s="359"/>
      <c r="G481" s="357"/>
    </row>
    <row r="482" spans="1:7" ht="13.5" thickBot="1" x14ac:dyDescent="0.3">
      <c r="A482" s="605"/>
      <c r="B482" s="385"/>
      <c r="C482" s="386"/>
      <c r="D482" s="386"/>
      <c r="E482" s="598"/>
      <c r="F482" s="602"/>
      <c r="G482" s="358"/>
    </row>
    <row r="483" spans="1:7" ht="13.5" customHeight="1" thickBot="1" x14ac:dyDescent="0.3">
      <c r="A483" s="159" t="s">
        <v>404</v>
      </c>
      <c r="B483" s="600" t="s">
        <v>276</v>
      </c>
      <c r="C483" s="601"/>
      <c r="D483" s="78"/>
      <c r="E483" s="378" t="s">
        <v>276</v>
      </c>
      <c r="F483" s="379"/>
      <c r="G483" s="380"/>
    </row>
    <row r="484" spans="1:7" ht="15" customHeight="1" thickBot="1" x14ac:dyDescent="0.3">
      <c r="A484" s="155" t="s">
        <v>405</v>
      </c>
      <c r="B484" s="17" t="s">
        <v>459</v>
      </c>
      <c r="C484" s="17" t="s">
        <v>305</v>
      </c>
      <c r="D484" s="22">
        <v>1</v>
      </c>
      <c r="E484" s="400" t="s">
        <v>305</v>
      </c>
      <c r="F484" s="401"/>
      <c r="G484" s="402"/>
    </row>
    <row r="485" spans="1:7" x14ac:dyDescent="0.25">
      <c r="A485" s="603">
        <v>1</v>
      </c>
      <c r="B485" s="381" t="s">
        <v>446</v>
      </c>
      <c r="C485" s="382"/>
      <c r="D485" s="505"/>
      <c r="E485" s="375" t="s">
        <v>287</v>
      </c>
      <c r="F485" s="376"/>
      <c r="G485" s="356" t="s">
        <v>271</v>
      </c>
    </row>
    <row r="486" spans="1:7" ht="15" customHeight="1" x14ac:dyDescent="0.25">
      <c r="A486" s="604"/>
      <c r="B486" s="383"/>
      <c r="C486" s="384"/>
      <c r="D486" s="458"/>
      <c r="E486" s="377"/>
      <c r="F486" s="359"/>
      <c r="G486" s="357"/>
    </row>
    <row r="487" spans="1:7" ht="15" customHeight="1" x14ac:dyDescent="0.25">
      <c r="A487" s="604"/>
      <c r="B487" s="383"/>
      <c r="C487" s="384"/>
      <c r="D487" s="458"/>
      <c r="E487" s="377"/>
      <c r="F487" s="359"/>
      <c r="G487" s="357"/>
    </row>
    <row r="488" spans="1:7" ht="15.75" customHeight="1" thickBot="1" x14ac:dyDescent="0.3">
      <c r="A488" s="605"/>
      <c r="B488" s="385"/>
      <c r="C488" s="386"/>
      <c r="D488" s="509"/>
      <c r="E488" s="598"/>
      <c r="F488" s="602"/>
      <c r="G488" s="358"/>
    </row>
    <row r="489" spans="1:7" ht="17.25" customHeight="1" thickBot="1" x14ac:dyDescent="0.3">
      <c r="A489" s="162" t="s">
        <v>406</v>
      </c>
      <c r="B489" s="600" t="s">
        <v>278</v>
      </c>
      <c r="C489" s="601"/>
      <c r="D489" s="80"/>
      <c r="E489" s="392" t="str">
        <f>B489</f>
        <v>SEGURIDAD DE SERVICIOS DE CORREO ELECTRONICO</v>
      </c>
      <c r="F489" s="393"/>
      <c r="G489" s="394"/>
    </row>
    <row r="490" spans="1:7" ht="24" customHeight="1" thickBot="1" x14ac:dyDescent="0.3">
      <c r="A490" s="155" t="s">
        <v>407</v>
      </c>
      <c r="B490" s="17" t="s">
        <v>327</v>
      </c>
      <c r="C490" s="17" t="s">
        <v>303</v>
      </c>
      <c r="D490" s="18">
        <v>2</v>
      </c>
      <c r="E490" s="400" t="s">
        <v>303</v>
      </c>
      <c r="F490" s="401"/>
      <c r="G490" s="402"/>
    </row>
    <row r="491" spans="1:7" ht="12.75" customHeight="1" x14ac:dyDescent="0.25">
      <c r="A491" s="603">
        <v>1</v>
      </c>
      <c r="B491" s="381" t="s">
        <v>447</v>
      </c>
      <c r="C491" s="382"/>
      <c r="D491" s="382"/>
      <c r="E491" s="375" t="s">
        <v>287</v>
      </c>
      <c r="F491" s="376"/>
      <c r="G491" s="356" t="s">
        <v>271</v>
      </c>
    </row>
    <row r="492" spans="1:7" x14ac:dyDescent="0.25">
      <c r="A492" s="604"/>
      <c r="B492" s="383"/>
      <c r="C492" s="384"/>
      <c r="D492" s="384"/>
      <c r="E492" s="377"/>
      <c r="F492" s="359"/>
      <c r="G492" s="357"/>
    </row>
    <row r="493" spans="1:7" x14ac:dyDescent="0.25">
      <c r="A493" s="604"/>
      <c r="B493" s="383"/>
      <c r="C493" s="384"/>
      <c r="D493" s="384"/>
      <c r="E493" s="377"/>
      <c r="F493" s="359"/>
      <c r="G493" s="357"/>
    </row>
    <row r="494" spans="1:7" ht="13.5" thickBot="1" x14ac:dyDescent="0.3">
      <c r="A494" s="605"/>
      <c r="B494" s="385"/>
      <c r="C494" s="386"/>
      <c r="D494" s="386"/>
      <c r="E494" s="598"/>
      <c r="F494" s="602"/>
      <c r="G494" s="358"/>
    </row>
    <row r="495" spans="1:7" ht="13.5" customHeight="1" thickBot="1" x14ac:dyDescent="0.3">
      <c r="A495" s="159" t="s">
        <v>411</v>
      </c>
      <c r="B495" s="600" t="s">
        <v>413</v>
      </c>
      <c r="C495" s="601"/>
      <c r="D495" s="78"/>
      <c r="E495" s="392" t="str">
        <f>B495</f>
        <v>SERVICIOS DE BACKUP</v>
      </c>
      <c r="F495" s="393"/>
      <c r="G495" s="380"/>
    </row>
    <row r="496" spans="1:7" ht="15" customHeight="1" thickBot="1" x14ac:dyDescent="0.3">
      <c r="A496" s="155" t="s">
        <v>412</v>
      </c>
      <c r="B496" s="17" t="s">
        <v>328</v>
      </c>
      <c r="C496" s="17" t="s">
        <v>299</v>
      </c>
      <c r="D496" s="18">
        <v>1</v>
      </c>
      <c r="E496" s="551" t="s">
        <v>299</v>
      </c>
      <c r="F496" s="552"/>
      <c r="G496" s="402"/>
    </row>
    <row r="497" spans="1:7" x14ac:dyDescent="0.25">
      <c r="A497" s="603">
        <v>1</v>
      </c>
      <c r="B497" s="381" t="s">
        <v>448</v>
      </c>
      <c r="C497" s="382"/>
      <c r="D497" s="382"/>
      <c r="E497" s="375" t="s">
        <v>287</v>
      </c>
      <c r="F497" s="376"/>
      <c r="G497" s="356" t="s">
        <v>271</v>
      </c>
    </row>
    <row r="498" spans="1:7" x14ac:dyDescent="0.25">
      <c r="A498" s="604"/>
      <c r="B498" s="383"/>
      <c r="C498" s="384"/>
      <c r="D498" s="384"/>
      <c r="E498" s="377"/>
      <c r="F498" s="359"/>
      <c r="G498" s="357"/>
    </row>
    <row r="499" spans="1:7" x14ac:dyDescent="0.25">
      <c r="A499" s="604"/>
      <c r="B499" s="383"/>
      <c r="C499" s="384"/>
      <c r="D499" s="384"/>
      <c r="E499" s="377"/>
      <c r="F499" s="359"/>
      <c r="G499" s="357"/>
    </row>
    <row r="500" spans="1:7" ht="13.5" thickBot="1" x14ac:dyDescent="0.3">
      <c r="A500" s="643"/>
      <c r="B500" s="385"/>
      <c r="C500" s="386"/>
      <c r="D500" s="386"/>
      <c r="E500" s="598"/>
      <c r="F500" s="602"/>
      <c r="G500" s="358"/>
    </row>
    <row r="501" spans="1:7" ht="17.25" customHeight="1" thickBot="1" x14ac:dyDescent="0.3">
      <c r="A501" s="157" t="s">
        <v>414</v>
      </c>
      <c r="B501" s="398" t="s">
        <v>415</v>
      </c>
      <c r="C501" s="399"/>
      <c r="D501" s="74"/>
      <c r="E501" s="387" t="str">
        <f>B501</f>
        <v>SERVICIOS DE MESA DE AYUDA</v>
      </c>
      <c r="F501" s="388"/>
      <c r="G501" s="389"/>
    </row>
    <row r="502" spans="1:7" ht="17.25" customHeight="1" thickBot="1" x14ac:dyDescent="0.3">
      <c r="A502" s="155" t="s">
        <v>408</v>
      </c>
      <c r="B502" s="17" t="s">
        <v>416</v>
      </c>
      <c r="C502" s="17" t="s">
        <v>288</v>
      </c>
      <c r="D502" s="18"/>
      <c r="E502" s="551" t="s">
        <v>288</v>
      </c>
      <c r="F502" s="552"/>
      <c r="G502" s="367"/>
    </row>
    <row r="503" spans="1:7" x14ac:dyDescent="0.25">
      <c r="A503" s="354">
        <v>1</v>
      </c>
      <c r="B503" s="623" t="s">
        <v>449</v>
      </c>
      <c r="C503" s="624"/>
      <c r="D503" s="624"/>
      <c r="E503" s="553" t="s">
        <v>287</v>
      </c>
      <c r="F503" s="554"/>
      <c r="G503" s="405" t="s">
        <v>271</v>
      </c>
    </row>
    <row r="504" spans="1:7" ht="15" customHeight="1" x14ac:dyDescent="0.25">
      <c r="A504" s="354"/>
      <c r="B504" s="623"/>
      <c r="C504" s="624"/>
      <c r="D504" s="624"/>
      <c r="E504" s="377"/>
      <c r="F504" s="359"/>
      <c r="G504" s="357"/>
    </row>
    <row r="505" spans="1:7" ht="15" customHeight="1" x14ac:dyDescent="0.25">
      <c r="A505" s="354"/>
      <c r="B505" s="623"/>
      <c r="C505" s="624"/>
      <c r="D505" s="624"/>
      <c r="E505" s="377"/>
      <c r="F505" s="359"/>
      <c r="G505" s="357"/>
    </row>
    <row r="506" spans="1:7" ht="15.75" customHeight="1" thickBot="1" x14ac:dyDescent="0.3">
      <c r="A506" s="355"/>
      <c r="B506" s="625"/>
      <c r="C506" s="626"/>
      <c r="D506" s="626"/>
      <c r="E506" s="598"/>
      <c r="F506" s="602"/>
      <c r="G506" s="358"/>
    </row>
    <row r="507" spans="1:7" ht="17.25" customHeight="1" thickBot="1" x14ac:dyDescent="0.3">
      <c r="A507" s="155" t="s">
        <v>418</v>
      </c>
      <c r="B507" s="17" t="s">
        <v>417</v>
      </c>
      <c r="C507" s="17" t="s">
        <v>289</v>
      </c>
      <c r="D507" s="18"/>
      <c r="E507" s="400" t="s">
        <v>289</v>
      </c>
      <c r="F507" s="401"/>
      <c r="G507" s="402"/>
    </row>
    <row r="508" spans="1:7" x14ac:dyDescent="0.25">
      <c r="A508" s="354">
        <v>1</v>
      </c>
      <c r="B508" s="623" t="s">
        <v>450</v>
      </c>
      <c r="C508" s="624"/>
      <c r="D508" s="624"/>
      <c r="E508" s="553" t="s">
        <v>287</v>
      </c>
      <c r="F508" s="633"/>
      <c r="G508" s="356" t="s">
        <v>271</v>
      </c>
    </row>
    <row r="509" spans="1:7" ht="15" customHeight="1" x14ac:dyDescent="0.25">
      <c r="A509" s="354"/>
      <c r="B509" s="623"/>
      <c r="C509" s="624"/>
      <c r="D509" s="624"/>
      <c r="E509" s="377"/>
      <c r="F509" s="373"/>
      <c r="G509" s="357"/>
    </row>
    <row r="510" spans="1:7" ht="15" customHeight="1" x14ac:dyDescent="0.25">
      <c r="A510" s="354"/>
      <c r="B510" s="623"/>
      <c r="C510" s="624"/>
      <c r="D510" s="624"/>
      <c r="E510" s="377"/>
      <c r="F510" s="373"/>
      <c r="G510" s="357"/>
    </row>
    <row r="511" spans="1:7" ht="15.75" customHeight="1" thickBot="1" x14ac:dyDescent="0.3">
      <c r="A511" s="355"/>
      <c r="B511" s="625"/>
      <c r="C511" s="626"/>
      <c r="D511" s="626"/>
      <c r="E511" s="598"/>
      <c r="F511" s="599"/>
      <c r="G511" s="358"/>
    </row>
    <row r="512" spans="1:7" ht="15.75" customHeight="1" thickBot="1" x14ac:dyDescent="0.3">
      <c r="A512" s="119">
        <v>5</v>
      </c>
      <c r="B512" s="462" t="s">
        <v>451</v>
      </c>
      <c r="C512" s="462"/>
      <c r="D512" s="73"/>
      <c r="E512" s="529" t="str">
        <f>B512</f>
        <v>PERFILES DEL PERSONAL DE SOPORTE Y MESA DE AYUDA</v>
      </c>
      <c r="F512" s="529"/>
      <c r="G512" s="530"/>
    </row>
    <row r="513" spans="1:7" ht="17.25" customHeight="1" thickBot="1" x14ac:dyDescent="0.3">
      <c r="A513" s="161" t="s">
        <v>419</v>
      </c>
      <c r="B513" s="28" t="s">
        <v>420</v>
      </c>
      <c r="C513" s="28" t="s">
        <v>242</v>
      </c>
      <c r="D513" s="49">
        <f>SUM(D515:D521)</f>
        <v>14</v>
      </c>
      <c r="E513" s="551" t="s">
        <v>242</v>
      </c>
      <c r="F513" s="552"/>
      <c r="G513" s="591"/>
    </row>
    <row r="514" spans="1:7" ht="15.75" customHeight="1" thickBot="1" x14ac:dyDescent="0.3">
      <c r="A514" s="113">
        <v>1</v>
      </c>
      <c r="B514" s="596" t="s">
        <v>452</v>
      </c>
      <c r="C514" s="597"/>
      <c r="D514" s="324"/>
      <c r="E514" s="587" t="s">
        <v>287</v>
      </c>
      <c r="F514" s="588"/>
      <c r="G514" s="592" t="s">
        <v>271</v>
      </c>
    </row>
    <row r="515" spans="1:7" ht="15.75" customHeight="1" thickBot="1" x14ac:dyDescent="0.3">
      <c r="A515" s="50">
        <v>2</v>
      </c>
      <c r="B515" s="28" t="s">
        <v>423</v>
      </c>
      <c r="C515" s="115" t="s">
        <v>431</v>
      </c>
      <c r="D515" s="48">
        <v>1</v>
      </c>
      <c r="E515" s="377"/>
      <c r="F515" s="373"/>
      <c r="G515" s="404"/>
    </row>
    <row r="516" spans="1:7" ht="15.75" customHeight="1" thickBot="1" x14ac:dyDescent="0.3">
      <c r="A516" s="50">
        <v>3</v>
      </c>
      <c r="B516" s="28" t="s">
        <v>424</v>
      </c>
      <c r="C516" s="115" t="s">
        <v>381</v>
      </c>
      <c r="D516" s="48">
        <v>1</v>
      </c>
      <c r="E516" s="377"/>
      <c r="F516" s="373"/>
      <c r="G516" s="404"/>
    </row>
    <row r="517" spans="1:7" ht="15.75" customHeight="1" thickBot="1" x14ac:dyDescent="0.3">
      <c r="A517" s="50">
        <v>4</v>
      </c>
      <c r="B517" s="28" t="s">
        <v>425</v>
      </c>
      <c r="C517" s="115" t="s">
        <v>421</v>
      </c>
      <c r="D517" s="48">
        <v>1</v>
      </c>
      <c r="E517" s="377"/>
      <c r="F517" s="373"/>
      <c r="G517" s="404"/>
    </row>
    <row r="518" spans="1:7" ht="15.75" customHeight="1" thickBot="1" x14ac:dyDescent="0.3">
      <c r="A518" s="50">
        <v>5</v>
      </c>
      <c r="B518" s="28" t="s">
        <v>426</v>
      </c>
      <c r="C518" s="115" t="s">
        <v>422</v>
      </c>
      <c r="D518" s="48">
        <v>1</v>
      </c>
      <c r="E518" s="377"/>
      <c r="F518" s="373"/>
      <c r="G518" s="404"/>
    </row>
    <row r="519" spans="1:7" ht="15.75" customHeight="1" thickBot="1" x14ac:dyDescent="0.3">
      <c r="A519" s="50">
        <v>6</v>
      </c>
      <c r="B519" s="28" t="s">
        <v>427</v>
      </c>
      <c r="C519" s="115" t="s">
        <v>362</v>
      </c>
      <c r="D519" s="48">
        <v>1</v>
      </c>
      <c r="E519" s="377"/>
      <c r="F519" s="373"/>
      <c r="G519" s="404"/>
    </row>
    <row r="520" spans="1:7" ht="15.75" customHeight="1" thickBot="1" x14ac:dyDescent="0.3">
      <c r="A520" s="50">
        <v>7</v>
      </c>
      <c r="B520" s="28" t="s">
        <v>428</v>
      </c>
      <c r="C520" s="115" t="s">
        <v>348</v>
      </c>
      <c r="D520" s="48">
        <v>7</v>
      </c>
      <c r="E520" s="377"/>
      <c r="F520" s="373"/>
      <c r="G520" s="404"/>
    </row>
    <row r="521" spans="1:7" ht="15.75" customHeight="1" thickBot="1" x14ac:dyDescent="0.3">
      <c r="A521" s="168">
        <v>8</v>
      </c>
      <c r="B521" s="28" t="s">
        <v>429</v>
      </c>
      <c r="C521" s="175" t="s">
        <v>363</v>
      </c>
      <c r="D521" s="176">
        <v>2</v>
      </c>
      <c r="E521" s="594"/>
      <c r="F521" s="595"/>
      <c r="G521" s="593"/>
    </row>
    <row r="522" spans="1:7" ht="27" customHeight="1" thickBot="1" x14ac:dyDescent="0.3">
      <c r="A522" s="119">
        <v>6</v>
      </c>
      <c r="B522" s="462" t="s">
        <v>297</v>
      </c>
      <c r="C522" s="462"/>
      <c r="D522" s="177"/>
      <c r="E522" s="562" t="s">
        <v>297</v>
      </c>
      <c r="F522" s="562"/>
      <c r="G522" s="590"/>
    </row>
    <row r="523" spans="1:7" ht="13.5" thickBot="1" x14ac:dyDescent="0.3">
      <c r="A523" s="158" t="s">
        <v>331</v>
      </c>
      <c r="B523" s="563" t="s">
        <v>344</v>
      </c>
      <c r="C523" s="563"/>
      <c r="D523" s="77"/>
      <c r="E523" s="387" t="s">
        <v>344</v>
      </c>
      <c r="F523" s="388"/>
      <c r="G523" s="389"/>
    </row>
    <row r="524" spans="1:7" ht="20.25" customHeight="1" thickBot="1" x14ac:dyDescent="0.3">
      <c r="A524" s="159" t="s">
        <v>335</v>
      </c>
      <c r="B524" s="369" t="s">
        <v>466</v>
      </c>
      <c r="C524" s="369"/>
      <c r="D524" s="78"/>
      <c r="E524" s="378" t="s">
        <v>466</v>
      </c>
      <c r="F524" s="379"/>
      <c r="G524" s="380"/>
    </row>
    <row r="525" spans="1:7" ht="13.5" thickBot="1" x14ac:dyDescent="0.3">
      <c r="A525" s="155" t="s">
        <v>336</v>
      </c>
      <c r="B525" s="17" t="s">
        <v>332</v>
      </c>
      <c r="C525" s="17" t="s">
        <v>352</v>
      </c>
      <c r="D525" s="18">
        <v>780</v>
      </c>
      <c r="E525" s="400" t="s">
        <v>352</v>
      </c>
      <c r="F525" s="401"/>
      <c r="G525" s="402"/>
    </row>
    <row r="526" spans="1:7" x14ac:dyDescent="0.25">
      <c r="A526" s="353">
        <v>1</v>
      </c>
      <c r="B526" s="344" t="s">
        <v>453</v>
      </c>
      <c r="C526" s="345"/>
      <c r="D526" s="346"/>
      <c r="E526" s="375" t="s">
        <v>287</v>
      </c>
      <c r="F526" s="589"/>
      <c r="G526" s="356" t="s">
        <v>271</v>
      </c>
    </row>
    <row r="527" spans="1:7" ht="15" customHeight="1" x14ac:dyDescent="0.25">
      <c r="A527" s="354"/>
      <c r="B527" s="347"/>
      <c r="C527" s="348"/>
      <c r="D527" s="349"/>
      <c r="E527" s="373"/>
      <c r="F527" s="373"/>
      <c r="G527" s="357"/>
    </row>
    <row r="528" spans="1:7" ht="15" customHeight="1" x14ac:dyDescent="0.25">
      <c r="A528" s="354"/>
      <c r="B528" s="347"/>
      <c r="C528" s="348"/>
      <c r="D528" s="349"/>
      <c r="E528" s="373"/>
      <c r="F528" s="373"/>
      <c r="G528" s="357"/>
    </row>
    <row r="529" spans="1:7" ht="15.75" customHeight="1" thickBot="1" x14ac:dyDescent="0.3">
      <c r="A529" s="355"/>
      <c r="B529" s="350"/>
      <c r="C529" s="351"/>
      <c r="D529" s="352"/>
      <c r="E529" s="374"/>
      <c r="F529" s="374"/>
      <c r="G529" s="357"/>
    </row>
    <row r="530" spans="1:7" ht="13.5" thickBot="1" x14ac:dyDescent="0.3">
      <c r="A530" s="155" t="s">
        <v>339</v>
      </c>
      <c r="B530" s="17" t="s">
        <v>333</v>
      </c>
      <c r="C530" s="17" t="s">
        <v>353</v>
      </c>
      <c r="D530" s="18">
        <v>620</v>
      </c>
      <c r="E530" s="400" t="s">
        <v>353</v>
      </c>
      <c r="F530" s="401"/>
      <c r="G530" s="402"/>
    </row>
    <row r="531" spans="1:7" x14ac:dyDescent="0.25">
      <c r="A531" s="353">
        <v>1</v>
      </c>
      <c r="B531" s="344" t="s">
        <v>454</v>
      </c>
      <c r="C531" s="345"/>
      <c r="D531" s="345"/>
      <c r="E531" s="447" t="s">
        <v>287</v>
      </c>
      <c r="F531" s="447"/>
      <c r="G531" s="357" t="s">
        <v>271</v>
      </c>
    </row>
    <row r="532" spans="1:7" ht="15.75" customHeight="1" x14ac:dyDescent="0.25">
      <c r="A532" s="354"/>
      <c r="B532" s="347"/>
      <c r="C532" s="348"/>
      <c r="D532" s="348"/>
      <c r="E532" s="373"/>
      <c r="F532" s="373"/>
      <c r="G532" s="357"/>
    </row>
    <row r="533" spans="1:7" ht="15.75" customHeight="1" x14ac:dyDescent="0.25">
      <c r="A533" s="354"/>
      <c r="B533" s="347"/>
      <c r="C533" s="348"/>
      <c r="D533" s="348"/>
      <c r="E533" s="373"/>
      <c r="F533" s="373"/>
      <c r="G533" s="357"/>
    </row>
    <row r="534" spans="1:7" ht="13.5" thickBot="1" x14ac:dyDescent="0.3">
      <c r="A534" s="355"/>
      <c r="B534" s="350"/>
      <c r="C534" s="351"/>
      <c r="D534" s="351"/>
      <c r="E534" s="374"/>
      <c r="F534" s="374"/>
      <c r="G534" s="357"/>
    </row>
    <row r="535" spans="1:7" ht="13.5" thickBot="1" x14ac:dyDescent="0.3">
      <c r="A535" s="155" t="s">
        <v>340</v>
      </c>
      <c r="B535" s="17" t="s">
        <v>334</v>
      </c>
      <c r="C535" s="17" t="s">
        <v>354</v>
      </c>
      <c r="D535" s="18">
        <v>176</v>
      </c>
      <c r="E535" s="400" t="s">
        <v>354</v>
      </c>
      <c r="F535" s="401"/>
      <c r="G535" s="402"/>
    </row>
    <row r="536" spans="1:7" x14ac:dyDescent="0.25">
      <c r="A536" s="353">
        <v>1</v>
      </c>
      <c r="B536" s="344" t="s">
        <v>455</v>
      </c>
      <c r="C536" s="345"/>
      <c r="D536" s="346"/>
      <c r="E536" s="409" t="s">
        <v>287</v>
      </c>
      <c r="F536" s="411"/>
      <c r="G536" s="357" t="s">
        <v>271</v>
      </c>
    </row>
    <row r="537" spans="1:7" ht="15" customHeight="1" x14ac:dyDescent="0.25">
      <c r="A537" s="354"/>
      <c r="B537" s="347"/>
      <c r="C537" s="348"/>
      <c r="D537" s="349"/>
      <c r="E537" s="377"/>
      <c r="F537" s="373"/>
      <c r="G537" s="357"/>
    </row>
    <row r="538" spans="1:7" ht="15" customHeight="1" x14ac:dyDescent="0.25">
      <c r="A538" s="354"/>
      <c r="B538" s="347"/>
      <c r="C538" s="348"/>
      <c r="D538" s="349"/>
      <c r="E538" s="377"/>
      <c r="F538" s="373"/>
      <c r="G538" s="357"/>
    </row>
    <row r="539" spans="1:7" ht="15.75" customHeight="1" thickBot="1" x14ac:dyDescent="0.3">
      <c r="A539" s="355"/>
      <c r="B539" s="350"/>
      <c r="C539" s="351"/>
      <c r="D539" s="352"/>
      <c r="E539" s="607"/>
      <c r="F539" s="374"/>
      <c r="G539" s="357"/>
    </row>
    <row r="540" spans="1:7" ht="13.5" thickBot="1" x14ac:dyDescent="0.3">
      <c r="A540" s="155" t="s">
        <v>364</v>
      </c>
      <c r="B540" s="17" t="s">
        <v>342</v>
      </c>
      <c r="C540" s="17" t="s">
        <v>300</v>
      </c>
      <c r="D540" s="18">
        <v>1257</v>
      </c>
      <c r="E540" s="400" t="s">
        <v>300</v>
      </c>
      <c r="F540" s="401"/>
      <c r="G540" s="402"/>
    </row>
    <row r="541" spans="1:7" ht="12.75" customHeight="1" x14ac:dyDescent="0.25">
      <c r="A541" s="353">
        <v>1</v>
      </c>
      <c r="B541" s="637" t="s">
        <v>456</v>
      </c>
      <c r="C541" s="638"/>
      <c r="D541" s="639"/>
      <c r="E541" s="409" t="s">
        <v>287</v>
      </c>
      <c r="F541" s="411"/>
      <c r="G541" s="357" t="s">
        <v>271</v>
      </c>
    </row>
    <row r="542" spans="1:7" ht="15" customHeight="1" x14ac:dyDescent="0.25">
      <c r="A542" s="354"/>
      <c r="B542" s="640"/>
      <c r="C542" s="641"/>
      <c r="D542" s="642"/>
      <c r="E542" s="377"/>
      <c r="F542" s="373"/>
      <c r="G542" s="357"/>
    </row>
    <row r="543" spans="1:7" x14ac:dyDescent="0.25">
      <c r="A543" s="354"/>
      <c r="B543" s="640"/>
      <c r="C543" s="641"/>
      <c r="D543" s="642"/>
      <c r="E543" s="377"/>
      <c r="F543" s="373"/>
      <c r="G543" s="357"/>
    </row>
    <row r="544" spans="1:7" ht="15.75" customHeight="1" thickBot="1" x14ac:dyDescent="0.3">
      <c r="A544" s="354"/>
      <c r="B544" s="640"/>
      <c r="C544" s="641"/>
      <c r="D544" s="642"/>
      <c r="E544" s="598"/>
      <c r="F544" s="599"/>
      <c r="G544" s="358"/>
    </row>
    <row r="545" spans="1:7" ht="13.5" thickBot="1" x14ac:dyDescent="0.3">
      <c r="A545" s="162" t="s">
        <v>337</v>
      </c>
      <c r="B545" s="606" t="s">
        <v>355</v>
      </c>
      <c r="C545" s="606"/>
      <c r="D545" s="80"/>
      <c r="E545" s="378" t="s">
        <v>355</v>
      </c>
      <c r="F545" s="379"/>
      <c r="G545" s="380"/>
    </row>
    <row r="546" spans="1:7" ht="13.5" thickBot="1" x14ac:dyDescent="0.3">
      <c r="A546" s="155" t="s">
        <v>341</v>
      </c>
      <c r="B546" s="17" t="s">
        <v>343</v>
      </c>
      <c r="C546" s="17" t="s">
        <v>441</v>
      </c>
      <c r="D546" s="18">
        <v>780</v>
      </c>
      <c r="E546" s="400" t="s">
        <v>441</v>
      </c>
      <c r="F546" s="401"/>
      <c r="G546" s="402"/>
    </row>
    <row r="547" spans="1:7" x14ac:dyDescent="0.25">
      <c r="A547" s="353">
        <v>1</v>
      </c>
      <c r="B547" s="627" t="s">
        <v>440</v>
      </c>
      <c r="C547" s="628"/>
      <c r="D547" s="634"/>
      <c r="E547" s="375" t="s">
        <v>287</v>
      </c>
      <c r="F547" s="589"/>
      <c r="G547" s="356" t="s">
        <v>271</v>
      </c>
    </row>
    <row r="548" spans="1:7" ht="15" customHeight="1" x14ac:dyDescent="0.25">
      <c r="A548" s="354"/>
      <c r="B548" s="629"/>
      <c r="C548" s="630"/>
      <c r="D548" s="635"/>
      <c r="E548" s="377"/>
      <c r="F548" s="373"/>
      <c r="G548" s="357"/>
    </row>
    <row r="549" spans="1:7" ht="15" customHeight="1" x14ac:dyDescent="0.25">
      <c r="A549" s="354"/>
      <c r="B549" s="629"/>
      <c r="C549" s="630"/>
      <c r="D549" s="635"/>
      <c r="E549" s="377"/>
      <c r="F549" s="373"/>
      <c r="G549" s="357"/>
    </row>
    <row r="550" spans="1:7" ht="15" customHeight="1" thickBot="1" x14ac:dyDescent="0.3">
      <c r="A550" s="355"/>
      <c r="B550" s="631"/>
      <c r="C550" s="632"/>
      <c r="D550" s="636"/>
      <c r="E550" s="598"/>
      <c r="F550" s="599"/>
      <c r="G550" s="358"/>
    </row>
    <row r="551" spans="1:7" ht="13.5" thickBot="1" x14ac:dyDescent="0.3">
      <c r="A551" s="158" t="s">
        <v>338</v>
      </c>
      <c r="B551" s="563" t="s">
        <v>430</v>
      </c>
      <c r="C551" s="563"/>
      <c r="D551" s="77">
        <f>D552</f>
        <v>4</v>
      </c>
      <c r="E551" s="362" t="s">
        <v>430</v>
      </c>
      <c r="F551" s="363"/>
      <c r="G551" s="364"/>
    </row>
    <row r="552" spans="1:7" ht="13.5" thickBot="1" x14ac:dyDescent="0.3">
      <c r="A552" s="159" t="s">
        <v>337</v>
      </c>
      <c r="B552" s="369" t="s">
        <v>345</v>
      </c>
      <c r="C552" s="369"/>
      <c r="D552" s="78">
        <f>D553</f>
        <v>4</v>
      </c>
      <c r="E552" s="378" t="s">
        <v>345</v>
      </c>
      <c r="F552" s="379"/>
      <c r="G552" s="380"/>
    </row>
    <row r="553" spans="1:7" ht="13.5" thickBot="1" x14ac:dyDescent="0.3">
      <c r="A553" s="155" t="s">
        <v>341</v>
      </c>
      <c r="B553" s="17" t="s">
        <v>365</v>
      </c>
      <c r="C553" s="17" t="s">
        <v>351</v>
      </c>
      <c r="D553" s="18">
        <v>4</v>
      </c>
      <c r="E553" s="400" t="s">
        <v>351</v>
      </c>
      <c r="F553" s="401"/>
      <c r="G553" s="402"/>
    </row>
    <row r="554" spans="1:7" ht="12.75" customHeight="1" x14ac:dyDescent="0.25">
      <c r="A554" s="353">
        <v>1</v>
      </c>
      <c r="B554" s="627" t="s">
        <v>439</v>
      </c>
      <c r="C554" s="628"/>
      <c r="D554" s="628"/>
      <c r="E554" s="375" t="s">
        <v>287</v>
      </c>
      <c r="F554" s="589"/>
      <c r="G554" s="356" t="s">
        <v>271</v>
      </c>
    </row>
    <row r="555" spans="1:7" x14ac:dyDescent="0.25">
      <c r="A555" s="354"/>
      <c r="B555" s="629"/>
      <c r="C555" s="630"/>
      <c r="D555" s="630"/>
      <c r="E555" s="377"/>
      <c r="F555" s="373"/>
      <c r="G555" s="357"/>
    </row>
    <row r="556" spans="1:7" x14ac:dyDescent="0.25">
      <c r="A556" s="354"/>
      <c r="B556" s="629"/>
      <c r="C556" s="630"/>
      <c r="D556" s="630"/>
      <c r="E556" s="377"/>
      <c r="F556" s="373"/>
      <c r="G556" s="357"/>
    </row>
    <row r="557" spans="1:7" ht="13.5" thickBot="1" x14ac:dyDescent="0.3">
      <c r="A557" s="355"/>
      <c r="B557" s="631"/>
      <c r="C557" s="632"/>
      <c r="D557" s="632"/>
      <c r="E557" s="598"/>
      <c r="F557" s="599"/>
      <c r="G557" s="358"/>
    </row>
    <row r="559" spans="1:7" ht="13.5" thickBot="1" x14ac:dyDescent="0.3"/>
    <row r="560" spans="1:7" x14ac:dyDescent="0.25">
      <c r="A560" s="617" t="s">
        <v>465</v>
      </c>
      <c r="B560" s="618"/>
      <c r="C560" s="608"/>
      <c r="D560" s="609"/>
      <c r="E560" s="609"/>
      <c r="F560" s="610"/>
      <c r="G560" s="1"/>
    </row>
    <row r="561" spans="1:7" ht="15" customHeight="1" x14ac:dyDescent="0.25">
      <c r="A561" s="619" t="s">
        <v>132</v>
      </c>
      <c r="B561" s="620"/>
      <c r="C561" s="611"/>
      <c r="D561" s="612"/>
      <c r="E561" s="612"/>
      <c r="F561" s="613"/>
      <c r="G561" s="1"/>
    </row>
    <row r="562" spans="1:7" ht="15" customHeight="1" x14ac:dyDescent="0.25">
      <c r="A562" s="619" t="s">
        <v>133</v>
      </c>
      <c r="B562" s="620"/>
      <c r="C562" s="611"/>
      <c r="D562" s="612"/>
      <c r="E562" s="612"/>
      <c r="F562" s="613"/>
      <c r="G562" s="1"/>
    </row>
    <row r="563" spans="1:7" ht="13.5" thickBot="1" x14ac:dyDescent="0.3">
      <c r="A563" s="621" t="s">
        <v>134</v>
      </c>
      <c r="B563" s="622"/>
      <c r="C563" s="614"/>
      <c r="D563" s="615"/>
      <c r="E563" s="615"/>
      <c r="F563" s="616"/>
      <c r="G563" s="1"/>
    </row>
  </sheetData>
  <sheetProtection algorithmName="SHA-512" hashValue="gUruwQWoVi13KmY4fdrds7hNzfzwQz1Yx62y1xP6+w7+98nQqMjPPTfhGaezpBNLucr+7XSi+ffiVogq13PX5g==" saltValue="A6lI0aCuyZzaHEl5hAsdyw==" spinCount="100000" sheet="1" formatColumns="0" formatRows="0" selectLockedCells="1"/>
  <customSheetViews>
    <customSheetView guid="{B344FB07-4E4E-4356-8360-9C856BDF4D28}" scale="130" topLeftCell="A479">
      <selection activeCell="B480" sqref="B480:D480"/>
      <pageMargins left="0.7" right="0.7" top="0.75" bottom="0.75" header="0.3" footer="0.3"/>
      <pageSetup orientation="portrait" r:id="rId1"/>
    </customSheetView>
    <customSheetView guid="{77337186-7B91-4AA7-8A9B-A289906DCABD}" showPageBreaks="1" printArea="1" view="pageBreakPreview">
      <selection activeCell="C546" sqref="C546"/>
      <pageMargins left="0.7" right="0.7" top="0.75" bottom="0.75" header="0.3" footer="0.3"/>
      <pageSetup scale="46" orientation="portrait" r:id="rId2"/>
    </customSheetView>
  </customSheetViews>
  <mergeCells count="708">
    <mergeCell ref="B307:D307"/>
    <mergeCell ref="B308:D308"/>
    <mergeCell ref="B351:D351"/>
    <mergeCell ref="E388:E393"/>
    <mergeCell ref="E386:G386"/>
    <mergeCell ref="B366:D366"/>
    <mergeCell ref="B367:D367"/>
    <mergeCell ref="B378:D378"/>
    <mergeCell ref="B388:D388"/>
    <mergeCell ref="G388:G393"/>
    <mergeCell ref="B371:D371"/>
    <mergeCell ref="B372:D372"/>
    <mergeCell ref="B373:D373"/>
    <mergeCell ref="B374:D374"/>
    <mergeCell ref="B386:C386"/>
    <mergeCell ref="B391:D391"/>
    <mergeCell ref="B390:D390"/>
    <mergeCell ref="B389:D389"/>
    <mergeCell ref="B381:D381"/>
    <mergeCell ref="B384:D384"/>
    <mergeCell ref="B383:D383"/>
    <mergeCell ref="B342:D342"/>
    <mergeCell ref="B334:C334"/>
    <mergeCell ref="B317:D317"/>
    <mergeCell ref="G497:G500"/>
    <mergeCell ref="E495:G495"/>
    <mergeCell ref="B501:C501"/>
    <mergeCell ref="A463:A466"/>
    <mergeCell ref="B463:D466"/>
    <mergeCell ref="B469:D472"/>
    <mergeCell ref="A469:A472"/>
    <mergeCell ref="A474:A477"/>
    <mergeCell ref="G469:G472"/>
    <mergeCell ref="E501:G501"/>
    <mergeCell ref="G485:G488"/>
    <mergeCell ref="E498:F498"/>
    <mergeCell ref="E499:F499"/>
    <mergeCell ref="E483:G483"/>
    <mergeCell ref="A479:A482"/>
    <mergeCell ref="B479:D482"/>
    <mergeCell ref="G479:G482"/>
    <mergeCell ref="E481:F481"/>
    <mergeCell ref="E482:F482"/>
    <mergeCell ref="B483:C483"/>
    <mergeCell ref="E500:F500"/>
    <mergeCell ref="E487:F487"/>
    <mergeCell ref="E484:G484"/>
    <mergeCell ref="E480:F480"/>
    <mergeCell ref="B503:D506"/>
    <mergeCell ref="B541:D544"/>
    <mergeCell ref="A541:A544"/>
    <mergeCell ref="B485:D488"/>
    <mergeCell ref="A485:A488"/>
    <mergeCell ref="A491:A494"/>
    <mergeCell ref="B491:D494"/>
    <mergeCell ref="B497:D500"/>
    <mergeCell ref="A497:A500"/>
    <mergeCell ref="A526:A529"/>
    <mergeCell ref="B495:C495"/>
    <mergeCell ref="C560:F560"/>
    <mergeCell ref="C561:F561"/>
    <mergeCell ref="C562:F562"/>
    <mergeCell ref="C563:F563"/>
    <mergeCell ref="A560:B560"/>
    <mergeCell ref="A561:B561"/>
    <mergeCell ref="A562:B562"/>
    <mergeCell ref="A563:B563"/>
    <mergeCell ref="A503:A506"/>
    <mergeCell ref="B508:D511"/>
    <mergeCell ref="A508:A511"/>
    <mergeCell ref="E506:F506"/>
    <mergeCell ref="E517:F517"/>
    <mergeCell ref="E516:F516"/>
    <mergeCell ref="E519:F519"/>
    <mergeCell ref="A536:A539"/>
    <mergeCell ref="B554:D557"/>
    <mergeCell ref="A554:A557"/>
    <mergeCell ref="E508:F508"/>
    <mergeCell ref="E520:F520"/>
    <mergeCell ref="E518:F518"/>
    <mergeCell ref="A547:A550"/>
    <mergeCell ref="B547:D550"/>
    <mergeCell ref="A531:A534"/>
    <mergeCell ref="E541:F541"/>
    <mergeCell ref="B531:D534"/>
    <mergeCell ref="E527:F527"/>
    <mergeCell ref="E528:F528"/>
    <mergeCell ref="E529:F529"/>
    <mergeCell ref="E531:F531"/>
    <mergeCell ref="E544:F544"/>
    <mergeCell ref="G541:G544"/>
    <mergeCell ref="E542:F542"/>
    <mergeCell ref="E543:F543"/>
    <mergeCell ref="E534:F534"/>
    <mergeCell ref="E539:F539"/>
    <mergeCell ref="B536:D539"/>
    <mergeCell ref="G531:G534"/>
    <mergeCell ref="E540:G540"/>
    <mergeCell ref="B526:D529"/>
    <mergeCell ref="E535:G535"/>
    <mergeCell ref="E536:F536"/>
    <mergeCell ref="G526:G529"/>
    <mergeCell ref="E532:F532"/>
    <mergeCell ref="E533:F533"/>
    <mergeCell ref="G554:G557"/>
    <mergeCell ref="E547:F547"/>
    <mergeCell ref="E551:G551"/>
    <mergeCell ref="B551:C551"/>
    <mergeCell ref="B545:C545"/>
    <mergeCell ref="E545:G545"/>
    <mergeCell ref="E546:G546"/>
    <mergeCell ref="B552:C552"/>
    <mergeCell ref="E552:G552"/>
    <mergeCell ref="E553:G553"/>
    <mergeCell ref="E554:F554"/>
    <mergeCell ref="E548:F548"/>
    <mergeCell ref="E555:F555"/>
    <mergeCell ref="E556:F556"/>
    <mergeCell ref="E557:F557"/>
    <mergeCell ref="E549:F549"/>
    <mergeCell ref="E550:F550"/>
    <mergeCell ref="G547:G550"/>
    <mergeCell ref="E458:F458"/>
    <mergeCell ref="E459:F459"/>
    <mergeCell ref="E477:F477"/>
    <mergeCell ref="E479:F479"/>
    <mergeCell ref="A453:A456"/>
    <mergeCell ref="A458:A461"/>
    <mergeCell ref="B458:D461"/>
    <mergeCell ref="E478:G478"/>
    <mergeCell ref="B474:D477"/>
    <mergeCell ref="B467:C467"/>
    <mergeCell ref="G458:G461"/>
    <mergeCell ref="E469:F469"/>
    <mergeCell ref="E470:F470"/>
    <mergeCell ref="E471:F471"/>
    <mergeCell ref="E472:F472"/>
    <mergeCell ref="E474:F474"/>
    <mergeCell ref="E475:F475"/>
    <mergeCell ref="E467:G467"/>
    <mergeCell ref="E468:G468"/>
    <mergeCell ref="G474:G477"/>
    <mergeCell ref="E462:G462"/>
    <mergeCell ref="E460:F460"/>
    <mergeCell ref="E461:F461"/>
    <mergeCell ref="E463:F463"/>
    <mergeCell ref="E464:F464"/>
    <mergeCell ref="E465:F465"/>
    <mergeCell ref="E466:F466"/>
    <mergeCell ref="E473:G473"/>
    <mergeCell ref="G463:G466"/>
    <mergeCell ref="E476:F476"/>
    <mergeCell ref="G536:G539"/>
    <mergeCell ref="B489:C489"/>
    <mergeCell ref="G491:G494"/>
    <mergeCell ref="G503:G506"/>
    <mergeCell ref="E486:F486"/>
    <mergeCell ref="E496:G496"/>
    <mergeCell ref="E489:G489"/>
    <mergeCell ref="E490:G490"/>
    <mergeCell ref="E504:F504"/>
    <mergeCell ref="E505:F505"/>
    <mergeCell ref="E485:F485"/>
    <mergeCell ref="E488:F488"/>
    <mergeCell ref="E491:F491"/>
    <mergeCell ref="E492:F492"/>
    <mergeCell ref="E493:F493"/>
    <mergeCell ref="E494:F494"/>
    <mergeCell ref="E497:F497"/>
    <mergeCell ref="E514:F514"/>
    <mergeCell ref="E507:G507"/>
    <mergeCell ref="E537:F537"/>
    <mergeCell ref="E538:F538"/>
    <mergeCell ref="E526:F526"/>
    <mergeCell ref="E530:G530"/>
    <mergeCell ref="B522:C522"/>
    <mergeCell ref="E522:G522"/>
    <mergeCell ref="B523:C523"/>
    <mergeCell ref="E523:G523"/>
    <mergeCell ref="B524:C524"/>
    <mergeCell ref="B512:C512"/>
    <mergeCell ref="E512:G512"/>
    <mergeCell ref="E513:G513"/>
    <mergeCell ref="G514:G521"/>
    <mergeCell ref="E521:F521"/>
    <mergeCell ref="G508:G511"/>
    <mergeCell ref="B514:C514"/>
    <mergeCell ref="E515:F515"/>
    <mergeCell ref="E509:F509"/>
    <mergeCell ref="E510:F510"/>
    <mergeCell ref="E511:F511"/>
    <mergeCell ref="E524:G524"/>
    <mergeCell ref="E525:G525"/>
    <mergeCell ref="B385:D385"/>
    <mergeCell ref="B418:D418"/>
    <mergeCell ref="E407:E418"/>
    <mergeCell ref="G446:G449"/>
    <mergeCell ref="B446:D449"/>
    <mergeCell ref="E448:F448"/>
    <mergeCell ref="E440:G440"/>
    <mergeCell ref="G435:G438"/>
    <mergeCell ref="E436:F436"/>
    <mergeCell ref="E437:F437"/>
    <mergeCell ref="E438:F438"/>
    <mergeCell ref="E429:F429"/>
    <mergeCell ref="G429:G432"/>
    <mergeCell ref="B411:D411"/>
    <mergeCell ref="B410:D410"/>
    <mergeCell ref="B412:D412"/>
    <mergeCell ref="B413:D413"/>
    <mergeCell ref="B429:D432"/>
    <mergeCell ref="B441:D444"/>
    <mergeCell ref="B435:D438"/>
    <mergeCell ref="E434:G434"/>
    <mergeCell ref="E439:G439"/>
    <mergeCell ref="B303:D303"/>
    <mergeCell ref="B305:D305"/>
    <mergeCell ref="E321:E333"/>
    <mergeCell ref="G321:G333"/>
    <mergeCell ref="B323:D323"/>
    <mergeCell ref="B324:D324"/>
    <mergeCell ref="B331:D331"/>
    <mergeCell ref="B332:D332"/>
    <mergeCell ref="B327:D327"/>
    <mergeCell ref="B328:D328"/>
    <mergeCell ref="B329:D329"/>
    <mergeCell ref="B330:D330"/>
    <mergeCell ref="B326:D326"/>
    <mergeCell ref="B325:D325"/>
    <mergeCell ref="B333:D333"/>
    <mergeCell ref="B321:D321"/>
    <mergeCell ref="E320:G320"/>
    <mergeCell ref="B313:D313"/>
    <mergeCell ref="B306:D306"/>
    <mergeCell ref="B322:D322"/>
    <mergeCell ref="B314:D314"/>
    <mergeCell ref="B315:D315"/>
    <mergeCell ref="B310:D310"/>
    <mergeCell ref="B316:D316"/>
    <mergeCell ref="A1:G5"/>
    <mergeCell ref="A6:G6"/>
    <mergeCell ref="E502:G502"/>
    <mergeCell ref="E503:F503"/>
    <mergeCell ref="E155:E164"/>
    <mergeCell ref="G155:G164"/>
    <mergeCell ref="E142:E153"/>
    <mergeCell ref="G142:G153"/>
    <mergeCell ref="E299:E319"/>
    <mergeCell ref="G299:G319"/>
    <mergeCell ref="E424:F424"/>
    <mergeCell ref="E435:F435"/>
    <mergeCell ref="E441:F441"/>
    <mergeCell ref="E446:F446"/>
    <mergeCell ref="E457:G457"/>
    <mergeCell ref="B297:D297"/>
    <mergeCell ref="B403:D403"/>
    <mergeCell ref="B402:D402"/>
    <mergeCell ref="B355:D355"/>
    <mergeCell ref="E428:G428"/>
    <mergeCell ref="E427:G427"/>
    <mergeCell ref="E419:G419"/>
    <mergeCell ref="B419:C419"/>
    <mergeCell ref="B420:C420"/>
    <mergeCell ref="G60:G82"/>
    <mergeCell ref="E189:E199"/>
    <mergeCell ref="G189:G199"/>
    <mergeCell ref="E230:E251"/>
    <mergeCell ref="G276:G297"/>
    <mergeCell ref="E276:E297"/>
    <mergeCell ref="B224:D224"/>
    <mergeCell ref="B225:D225"/>
    <mergeCell ref="B295:D295"/>
    <mergeCell ref="B296:D296"/>
    <mergeCell ref="E227:G227"/>
    <mergeCell ref="E215:E226"/>
    <mergeCell ref="G215:G226"/>
    <mergeCell ref="B218:D218"/>
    <mergeCell ref="B219:D219"/>
    <mergeCell ref="B220:D220"/>
    <mergeCell ref="B113:D113"/>
    <mergeCell ref="B146:D146"/>
    <mergeCell ref="B282:D282"/>
    <mergeCell ref="E228:G228"/>
    <mergeCell ref="B234:D234"/>
    <mergeCell ref="E229:G229"/>
    <mergeCell ref="B294:D294"/>
    <mergeCell ref="B196:D196"/>
    <mergeCell ref="B198:D198"/>
    <mergeCell ref="B269:D269"/>
    <mergeCell ref="B270:D270"/>
    <mergeCell ref="B271:D271"/>
    <mergeCell ref="B272:D272"/>
    <mergeCell ref="B273:D273"/>
    <mergeCell ref="B274:D274"/>
    <mergeCell ref="B216:D216"/>
    <mergeCell ref="B217:D217"/>
    <mergeCell ref="B239:D239"/>
    <mergeCell ref="B253:D253"/>
    <mergeCell ref="B254:D254"/>
    <mergeCell ref="B255:D255"/>
    <mergeCell ref="B256:D256"/>
    <mergeCell ref="B257:D257"/>
    <mergeCell ref="B200:C200"/>
    <mergeCell ref="B202:D202"/>
    <mergeCell ref="B204:D204"/>
    <mergeCell ref="B206:D206"/>
    <mergeCell ref="B207:D207"/>
    <mergeCell ref="B211:D211"/>
    <mergeCell ref="B212:D212"/>
    <mergeCell ref="B213:D213"/>
    <mergeCell ref="B286:D286"/>
    <mergeCell ref="B285:D285"/>
    <mergeCell ref="B284:D284"/>
    <mergeCell ref="B283:D283"/>
    <mergeCell ref="B232:D232"/>
    <mergeCell ref="B233:D233"/>
    <mergeCell ref="B235:D235"/>
    <mergeCell ref="B221:D221"/>
    <mergeCell ref="B249:D249"/>
    <mergeCell ref="B251:D251"/>
    <mergeCell ref="B250:D250"/>
    <mergeCell ref="B246:D246"/>
    <mergeCell ref="B247:D247"/>
    <mergeCell ref="B236:D236"/>
    <mergeCell ref="B237:D237"/>
    <mergeCell ref="B238:D238"/>
    <mergeCell ref="B318:D318"/>
    <mergeCell ref="B349:D349"/>
    <mergeCell ref="B345:D345"/>
    <mergeCell ref="B343:D343"/>
    <mergeCell ref="B346:D346"/>
    <mergeCell ref="B344:D344"/>
    <mergeCell ref="B347:D347"/>
    <mergeCell ref="B348:D348"/>
    <mergeCell ref="B319:D319"/>
    <mergeCell ref="B312:D312"/>
    <mergeCell ref="B73:D73"/>
    <mergeCell ref="B145:D145"/>
    <mergeCell ref="B148:D148"/>
    <mergeCell ref="B150:D150"/>
    <mergeCell ref="B203:D203"/>
    <mergeCell ref="B209:D209"/>
    <mergeCell ref="B205:D205"/>
    <mergeCell ref="B222:D222"/>
    <mergeCell ref="B223:D223"/>
    <mergeCell ref="B182:D182"/>
    <mergeCell ref="B183:D183"/>
    <mergeCell ref="B185:D185"/>
    <mergeCell ref="B186:D186"/>
    <mergeCell ref="B208:D208"/>
    <mergeCell ref="B210:D210"/>
    <mergeCell ref="B191:D191"/>
    <mergeCell ref="B192:D192"/>
    <mergeCell ref="B193:D193"/>
    <mergeCell ref="B194:D194"/>
    <mergeCell ref="B195:D195"/>
    <mergeCell ref="B197:D197"/>
    <mergeCell ref="B215:D215"/>
    <mergeCell ref="B147:D147"/>
    <mergeCell ref="B82:D82"/>
    <mergeCell ref="B106:D106"/>
    <mergeCell ref="B107:D107"/>
    <mergeCell ref="B108:D108"/>
    <mergeCell ref="B118:D118"/>
    <mergeCell ref="B85:D85"/>
    <mergeCell ref="B86:D86"/>
    <mergeCell ref="B87:D87"/>
    <mergeCell ref="B88:D88"/>
    <mergeCell ref="B171:D171"/>
    <mergeCell ref="B166:D166"/>
    <mergeCell ref="B33:D33"/>
    <mergeCell ref="B28:D28"/>
    <mergeCell ref="B50:D50"/>
    <mergeCell ref="B34:D34"/>
    <mergeCell ref="B48:D48"/>
    <mergeCell ref="B57:D57"/>
    <mergeCell ref="B58:D58"/>
    <mergeCell ref="B63:D63"/>
    <mergeCell ref="B64:D64"/>
    <mergeCell ref="B65:D65"/>
    <mergeCell ref="B72:D72"/>
    <mergeCell ref="B70:D70"/>
    <mergeCell ref="B71:D71"/>
    <mergeCell ref="B78:D78"/>
    <mergeCell ref="B79:D79"/>
    <mergeCell ref="B66:D66"/>
    <mergeCell ref="B67:D67"/>
    <mergeCell ref="B80:D80"/>
    <mergeCell ref="B81:D81"/>
    <mergeCell ref="B110:D110"/>
    <mergeCell ref="B115:D115"/>
    <mergeCell ref="B102:D102"/>
    <mergeCell ref="B20:D20"/>
    <mergeCell ref="B21:D21"/>
    <mergeCell ref="B29:D29"/>
    <mergeCell ref="B30:D30"/>
    <mergeCell ref="B31:D31"/>
    <mergeCell ref="B55:D55"/>
    <mergeCell ref="B56:D56"/>
    <mergeCell ref="B51:D51"/>
    <mergeCell ref="B53:D53"/>
    <mergeCell ref="B54:D54"/>
    <mergeCell ref="E7:G7"/>
    <mergeCell ref="B9:C9"/>
    <mergeCell ref="E9:G9"/>
    <mergeCell ref="B10:C10"/>
    <mergeCell ref="E10:G10"/>
    <mergeCell ref="B32:D32"/>
    <mergeCell ref="E11:G11"/>
    <mergeCell ref="B12:D12"/>
    <mergeCell ref="E12:E32"/>
    <mergeCell ref="G12:G32"/>
    <mergeCell ref="B13:D13"/>
    <mergeCell ref="B14:D14"/>
    <mergeCell ref="B15:D15"/>
    <mergeCell ref="B16:D16"/>
    <mergeCell ref="B17:D17"/>
    <mergeCell ref="B18:D18"/>
    <mergeCell ref="B25:D25"/>
    <mergeCell ref="B26:D26"/>
    <mergeCell ref="A7:D7"/>
    <mergeCell ref="B22:D22"/>
    <mergeCell ref="B23:D23"/>
    <mergeCell ref="B24:D24"/>
    <mergeCell ref="B27:D27"/>
    <mergeCell ref="B19:D19"/>
    <mergeCell ref="E59:G59"/>
    <mergeCell ref="B60:D60"/>
    <mergeCell ref="B61:D61"/>
    <mergeCell ref="B62:D62"/>
    <mergeCell ref="E35:G35"/>
    <mergeCell ref="B36:D36"/>
    <mergeCell ref="E36:E56"/>
    <mergeCell ref="G36:G5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E60:E82"/>
    <mergeCell ref="B49:D49"/>
    <mergeCell ref="B74:D74"/>
    <mergeCell ref="B77:D77"/>
    <mergeCell ref="B52:D52"/>
    <mergeCell ref="B68:D68"/>
    <mergeCell ref="B69:D69"/>
    <mergeCell ref="B76:D76"/>
    <mergeCell ref="B75:D75"/>
    <mergeCell ref="E130:E140"/>
    <mergeCell ref="B112:D112"/>
    <mergeCell ref="B114:D114"/>
    <mergeCell ref="B116:D116"/>
    <mergeCell ref="B117:D117"/>
    <mergeCell ref="E119:G119"/>
    <mergeCell ref="B120:D120"/>
    <mergeCell ref="B121:D121"/>
    <mergeCell ref="B122:D122"/>
    <mergeCell ref="E102:E117"/>
    <mergeCell ref="G102:G117"/>
    <mergeCell ref="B103:D103"/>
    <mergeCell ref="B104:D104"/>
    <mergeCell ref="B105:D105"/>
    <mergeCell ref="B111:D111"/>
    <mergeCell ref="B109:D109"/>
    <mergeCell ref="E83:G83"/>
    <mergeCell ref="B84:D84"/>
    <mergeCell ref="E84:E99"/>
    <mergeCell ref="G84:G99"/>
    <mergeCell ref="E101:G101"/>
    <mergeCell ref="B89:D89"/>
    <mergeCell ref="B90:D90"/>
    <mergeCell ref="B91:D91"/>
    <mergeCell ref="B93:D93"/>
    <mergeCell ref="B94:D94"/>
    <mergeCell ref="B100:D100"/>
    <mergeCell ref="B97:D97"/>
    <mergeCell ref="B98:D98"/>
    <mergeCell ref="B99:D99"/>
    <mergeCell ref="B96:D96"/>
    <mergeCell ref="B92:D92"/>
    <mergeCell ref="B95:D95"/>
    <mergeCell ref="B142:D142"/>
    <mergeCell ref="B143:D143"/>
    <mergeCell ref="B172:D172"/>
    <mergeCell ref="E176:G176"/>
    <mergeCell ref="B153:D153"/>
    <mergeCell ref="B149:D149"/>
    <mergeCell ref="B160:D160"/>
    <mergeCell ref="E154:G154"/>
    <mergeCell ref="B155:D155"/>
    <mergeCell ref="B157:D157"/>
    <mergeCell ref="B158:D158"/>
    <mergeCell ref="B159:D159"/>
    <mergeCell ref="B161:D161"/>
    <mergeCell ref="E165:G165"/>
    <mergeCell ref="B151:D151"/>
    <mergeCell ref="B152:D152"/>
    <mergeCell ref="B164:D164"/>
    <mergeCell ref="B156:D156"/>
    <mergeCell ref="B162:D162"/>
    <mergeCell ref="B163:D163"/>
    <mergeCell ref="B144:D144"/>
    <mergeCell ref="B168:D168"/>
    <mergeCell ref="B169:D169"/>
    <mergeCell ref="B170:D170"/>
    <mergeCell ref="E120:E128"/>
    <mergeCell ref="G120:G128"/>
    <mergeCell ref="B127:D127"/>
    <mergeCell ref="B130:D130"/>
    <mergeCell ref="B140:D140"/>
    <mergeCell ref="B131:D131"/>
    <mergeCell ref="B132:D132"/>
    <mergeCell ref="B133:D133"/>
    <mergeCell ref="B134:D134"/>
    <mergeCell ref="B135:D135"/>
    <mergeCell ref="B136:D136"/>
    <mergeCell ref="B137:D137"/>
    <mergeCell ref="G130:G140"/>
    <mergeCell ref="B138:D138"/>
    <mergeCell ref="B139:D139"/>
    <mergeCell ref="E129:G129"/>
    <mergeCell ref="B128:D128"/>
    <mergeCell ref="B123:D123"/>
    <mergeCell ref="B124:D124"/>
    <mergeCell ref="B125:D125"/>
    <mergeCell ref="B126:D126"/>
    <mergeCell ref="B302:D302"/>
    <mergeCell ref="B311:D311"/>
    <mergeCell ref="B409:D409"/>
    <mergeCell ref="B407:D407"/>
    <mergeCell ref="B408:D408"/>
    <mergeCell ref="B417:D417"/>
    <mergeCell ref="B416:D416"/>
    <mergeCell ref="B404:C404"/>
    <mergeCell ref="B401:D401"/>
    <mergeCell ref="B400:D400"/>
    <mergeCell ref="B398:D398"/>
    <mergeCell ref="B399:D399"/>
    <mergeCell ref="B414:D414"/>
    <mergeCell ref="B396:D396"/>
    <mergeCell ref="B397:D397"/>
    <mergeCell ref="B392:D392"/>
    <mergeCell ref="B393:D393"/>
    <mergeCell ref="B339:D339"/>
    <mergeCell ref="B337:D337"/>
    <mergeCell ref="B352:D352"/>
    <mergeCell ref="B340:D340"/>
    <mergeCell ref="B338:D338"/>
    <mergeCell ref="B375:D375"/>
    <mergeCell ref="B341:D341"/>
    <mergeCell ref="B178:D178"/>
    <mergeCell ref="B180:D180"/>
    <mergeCell ref="B181:D181"/>
    <mergeCell ref="E188:G188"/>
    <mergeCell ref="B189:D189"/>
    <mergeCell ref="B175:D175"/>
    <mergeCell ref="B187:D187"/>
    <mergeCell ref="B174:D174"/>
    <mergeCell ref="B173:D173"/>
    <mergeCell ref="G177:G187"/>
    <mergeCell ref="E177:E187"/>
    <mergeCell ref="B184:D184"/>
    <mergeCell ref="B179:D179"/>
    <mergeCell ref="B299:D299"/>
    <mergeCell ref="B300:D300"/>
    <mergeCell ref="E275:G275"/>
    <mergeCell ref="B301:D301"/>
    <mergeCell ref="B167:D167"/>
    <mergeCell ref="B177:D177"/>
    <mergeCell ref="E298:G298"/>
    <mergeCell ref="B190:D190"/>
    <mergeCell ref="B336:D336"/>
    <mergeCell ref="B309:D309"/>
    <mergeCell ref="B293:D293"/>
    <mergeCell ref="B290:D290"/>
    <mergeCell ref="B199:D199"/>
    <mergeCell ref="B226:D226"/>
    <mergeCell ref="B227:C227"/>
    <mergeCell ref="B228:C228"/>
    <mergeCell ref="B230:D230"/>
    <mergeCell ref="B231:D231"/>
    <mergeCell ref="B242:D242"/>
    <mergeCell ref="B240:D240"/>
    <mergeCell ref="B279:D279"/>
    <mergeCell ref="B277:D277"/>
    <mergeCell ref="B292:D292"/>
    <mergeCell ref="B304:D304"/>
    <mergeCell ref="B380:D380"/>
    <mergeCell ref="B379:D379"/>
    <mergeCell ref="B382:D382"/>
    <mergeCell ref="B376:C376"/>
    <mergeCell ref="B358:D358"/>
    <mergeCell ref="E358:E375"/>
    <mergeCell ref="B356:D356"/>
    <mergeCell ref="B353:D353"/>
    <mergeCell ref="B354:D354"/>
    <mergeCell ref="B350:D350"/>
    <mergeCell ref="E336:E355"/>
    <mergeCell ref="E377:G377"/>
    <mergeCell ref="B359:D359"/>
    <mergeCell ref="B360:D360"/>
    <mergeCell ref="B361:D361"/>
    <mergeCell ref="B362:D362"/>
    <mergeCell ref="B363:D363"/>
    <mergeCell ref="B364:D364"/>
    <mergeCell ref="B368:D368"/>
    <mergeCell ref="B369:D369"/>
    <mergeCell ref="B370:D370"/>
    <mergeCell ref="B365:D365"/>
    <mergeCell ref="B291:D291"/>
    <mergeCell ref="B289:D289"/>
    <mergeCell ref="B288:D288"/>
    <mergeCell ref="B287:D287"/>
    <mergeCell ref="B244:D244"/>
    <mergeCell ref="B241:D241"/>
    <mergeCell ref="B248:D248"/>
    <mergeCell ref="B243:D243"/>
    <mergeCell ref="B245:D245"/>
    <mergeCell ref="B278:D278"/>
    <mergeCell ref="B281:D281"/>
    <mergeCell ref="B280:D280"/>
    <mergeCell ref="B276:D276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E141:G141"/>
    <mergeCell ref="E387:G387"/>
    <mergeCell ref="G395:G403"/>
    <mergeCell ref="E214:G214"/>
    <mergeCell ref="E376:G376"/>
    <mergeCell ref="G230:G251"/>
    <mergeCell ref="E395:E403"/>
    <mergeCell ref="E357:G357"/>
    <mergeCell ref="E252:G252"/>
    <mergeCell ref="E253:E274"/>
    <mergeCell ref="G253:G274"/>
    <mergeCell ref="E378:E385"/>
    <mergeCell ref="G378:G385"/>
    <mergeCell ref="G358:G375"/>
    <mergeCell ref="G336:G355"/>
    <mergeCell ref="E334:G334"/>
    <mergeCell ref="E335:G335"/>
    <mergeCell ref="E166:E175"/>
    <mergeCell ref="G166:G175"/>
    <mergeCell ref="E394:G394"/>
    <mergeCell ref="E200:G200"/>
    <mergeCell ref="E201:G201"/>
    <mergeCell ref="E202:E213"/>
    <mergeCell ref="G202:G213"/>
    <mergeCell ref="B439:C439"/>
    <mergeCell ref="B433:C433"/>
    <mergeCell ref="E442:F442"/>
    <mergeCell ref="E443:F443"/>
    <mergeCell ref="E444:F444"/>
    <mergeCell ref="E453:F453"/>
    <mergeCell ref="E454:F454"/>
    <mergeCell ref="E455:F455"/>
    <mergeCell ref="A446:A449"/>
    <mergeCell ref="A435:A438"/>
    <mergeCell ref="A441:A444"/>
    <mergeCell ref="E433:G433"/>
    <mergeCell ref="G453:G456"/>
    <mergeCell ref="B453:D456"/>
    <mergeCell ref="E450:G450"/>
    <mergeCell ref="B451:C451"/>
    <mergeCell ref="E451:G451"/>
    <mergeCell ref="E452:G452"/>
    <mergeCell ref="B450:C450"/>
    <mergeCell ref="G441:G444"/>
    <mergeCell ref="E449:F449"/>
    <mergeCell ref="E447:F447"/>
    <mergeCell ref="E445:G445"/>
    <mergeCell ref="E456:F456"/>
    <mergeCell ref="B395:D395"/>
    <mergeCell ref="E432:F432"/>
    <mergeCell ref="E421:G421"/>
    <mergeCell ref="E422:G422"/>
    <mergeCell ref="B423:D426"/>
    <mergeCell ref="A423:A426"/>
    <mergeCell ref="G423:G426"/>
    <mergeCell ref="E425:F425"/>
    <mergeCell ref="E426:F426"/>
    <mergeCell ref="E405:G405"/>
    <mergeCell ref="E406:G406"/>
    <mergeCell ref="B405:C405"/>
    <mergeCell ref="B427:C427"/>
    <mergeCell ref="B421:C421"/>
    <mergeCell ref="E420:G420"/>
    <mergeCell ref="A429:A432"/>
    <mergeCell ref="B415:D415"/>
    <mergeCell ref="E430:F430"/>
    <mergeCell ref="E431:F431"/>
    <mergeCell ref="E404:G404"/>
    <mergeCell ref="G407:G418"/>
  </mergeCells>
  <pageMargins left="0.7" right="0.7" top="0.75" bottom="0.75" header="0.3" footer="0.3"/>
  <pageSetup scale="46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9"/>
  <sheetViews>
    <sheetView view="pageBreakPreview" topLeftCell="A63" zoomScaleNormal="100" zoomScaleSheetLayoutView="100" workbookViewId="0">
      <selection activeCell="F68" sqref="F68"/>
    </sheetView>
  </sheetViews>
  <sheetFormatPr baseColWidth="10" defaultRowHeight="15" x14ac:dyDescent="0.25"/>
  <cols>
    <col min="1" max="1" width="12.7109375" style="38" customWidth="1"/>
    <col min="2" max="2" width="15.5703125" style="39" customWidth="1"/>
    <col min="3" max="3" width="49.140625" style="40" customWidth="1"/>
    <col min="4" max="4" width="12" style="41" customWidth="1"/>
    <col min="5" max="5" width="10.7109375" style="42" bestFit="1" customWidth="1"/>
    <col min="6" max="6" width="17.28515625" style="37" customWidth="1"/>
    <col min="7" max="7" width="7.140625" style="329" customWidth="1"/>
    <col min="8" max="8" width="17.42578125" style="37" customWidth="1"/>
    <col min="9" max="9" width="20.7109375" style="37" bestFit="1" customWidth="1"/>
    <col min="10" max="10" width="9.42578125" style="37" customWidth="1"/>
    <col min="11" max="11" width="16.28515625" style="37" customWidth="1"/>
    <col min="12" max="12" width="14" style="37" bestFit="1" customWidth="1"/>
    <col min="13" max="16384" width="11.42578125" style="37"/>
  </cols>
  <sheetData>
    <row r="1" spans="1:10" s="36" customFormat="1" ht="15" customHeight="1" x14ac:dyDescent="0.2">
      <c r="A1" s="673" t="s">
        <v>295</v>
      </c>
      <c r="B1" s="674"/>
      <c r="C1" s="674"/>
      <c r="D1" s="674"/>
      <c r="E1" s="674"/>
      <c r="F1" s="674"/>
      <c r="G1" s="674"/>
      <c r="H1" s="674"/>
      <c r="I1" s="675"/>
      <c r="J1" s="191"/>
    </row>
    <row r="2" spans="1:10" s="36" customFormat="1" ht="12" customHeight="1" x14ac:dyDescent="0.2">
      <c r="A2" s="676"/>
      <c r="B2" s="677"/>
      <c r="C2" s="677"/>
      <c r="D2" s="677"/>
      <c r="E2" s="677"/>
      <c r="F2" s="677"/>
      <c r="G2" s="677"/>
      <c r="H2" s="677"/>
      <c r="I2" s="678"/>
      <c r="J2" s="191"/>
    </row>
    <row r="3" spans="1:10" s="36" customFormat="1" ht="12" customHeight="1" x14ac:dyDescent="0.2">
      <c r="A3" s="676"/>
      <c r="B3" s="677"/>
      <c r="C3" s="677"/>
      <c r="D3" s="677"/>
      <c r="E3" s="677"/>
      <c r="F3" s="677"/>
      <c r="G3" s="677"/>
      <c r="H3" s="677"/>
      <c r="I3" s="678"/>
      <c r="J3" s="191"/>
    </row>
    <row r="4" spans="1:10" s="36" customFormat="1" ht="19.5" customHeight="1" x14ac:dyDescent="0.2">
      <c r="A4" s="676"/>
      <c r="B4" s="677"/>
      <c r="C4" s="677"/>
      <c r="D4" s="677"/>
      <c r="E4" s="677"/>
      <c r="F4" s="677"/>
      <c r="G4" s="677"/>
      <c r="H4" s="677"/>
      <c r="I4" s="678"/>
      <c r="J4" s="191"/>
    </row>
    <row r="5" spans="1:10" s="36" customFormat="1" ht="6" customHeight="1" thickBot="1" x14ac:dyDescent="0.25">
      <c r="A5" s="679"/>
      <c r="B5" s="680"/>
      <c r="C5" s="680"/>
      <c r="D5" s="680"/>
      <c r="E5" s="680"/>
      <c r="F5" s="680"/>
      <c r="G5" s="680"/>
      <c r="H5" s="680"/>
      <c r="I5" s="681"/>
      <c r="J5" s="191"/>
    </row>
    <row r="6" spans="1:10" s="36" customFormat="1" ht="18.75" customHeight="1" x14ac:dyDescent="0.2">
      <c r="A6" s="692" t="s">
        <v>511</v>
      </c>
      <c r="B6" s="693"/>
      <c r="C6" s="693"/>
      <c r="D6" s="693"/>
      <c r="E6" s="693"/>
      <c r="F6" s="693"/>
      <c r="G6" s="693"/>
      <c r="H6" s="693"/>
      <c r="I6" s="694"/>
      <c r="J6" s="200"/>
    </row>
    <row r="7" spans="1:10" s="43" customFormat="1" ht="12" x14ac:dyDescent="0.2">
      <c r="A7" s="686" t="s">
        <v>0</v>
      </c>
      <c r="B7" s="687" t="s">
        <v>66</v>
      </c>
      <c r="C7" s="687" t="s">
        <v>102</v>
      </c>
      <c r="D7" s="688" t="s">
        <v>3</v>
      </c>
      <c r="E7" s="683" t="s">
        <v>360</v>
      </c>
      <c r="F7" s="684" t="s">
        <v>126</v>
      </c>
      <c r="G7" s="684"/>
      <c r="H7" s="684"/>
      <c r="I7" s="685"/>
      <c r="J7" s="201"/>
    </row>
    <row r="8" spans="1:10" s="43" customFormat="1" ht="22.5" x14ac:dyDescent="0.2">
      <c r="A8" s="686"/>
      <c r="B8" s="687"/>
      <c r="C8" s="687"/>
      <c r="D8" s="688"/>
      <c r="E8" s="683"/>
      <c r="F8" s="124" t="s">
        <v>99</v>
      </c>
      <c r="G8" s="325" t="s">
        <v>369</v>
      </c>
      <c r="H8" s="124" t="s">
        <v>372</v>
      </c>
      <c r="I8" s="136" t="s">
        <v>368</v>
      </c>
      <c r="J8" s="201"/>
    </row>
    <row r="9" spans="1:10" s="43" customFormat="1" ht="12" x14ac:dyDescent="0.2">
      <c r="A9" s="686"/>
      <c r="B9" s="687"/>
      <c r="C9" s="687"/>
      <c r="D9" s="688"/>
      <c r="E9" s="683"/>
      <c r="F9" s="684" t="s">
        <v>100</v>
      </c>
      <c r="G9" s="684"/>
      <c r="H9" s="684"/>
      <c r="I9" s="685"/>
      <c r="J9" s="201"/>
    </row>
    <row r="10" spans="1:10" s="44" customFormat="1" ht="12.75" x14ac:dyDescent="0.2">
      <c r="A10" s="51">
        <f>'EMR '!A9</f>
        <v>1</v>
      </c>
      <c r="B10" s="661" t="str">
        <f>'EMR '!B9:C9</f>
        <v>EQUIPOS DE IMPRESIÓN Y ESCANEO</v>
      </c>
      <c r="C10" s="661"/>
      <c r="D10" s="52">
        <f>+D11+D24</f>
        <v>229</v>
      </c>
      <c r="E10" s="53"/>
      <c r="F10" s="62">
        <f>F11+F24</f>
        <v>0</v>
      </c>
      <c r="G10" s="62"/>
      <c r="H10" s="62">
        <f t="shared" ref="H10" si="0">H11+H24</f>
        <v>0</v>
      </c>
      <c r="I10" s="137">
        <f>I11+I24</f>
        <v>0</v>
      </c>
      <c r="J10" s="202"/>
    </row>
    <row r="11" spans="1:10" s="43" customFormat="1" ht="21" customHeight="1" x14ac:dyDescent="0.2">
      <c r="A11" s="45" t="str">
        <f>'EMR '!A10</f>
        <v>1.1.</v>
      </c>
      <c r="B11" s="682" t="str">
        <f>'EMR '!B10:C10</f>
        <v>EQUIPOS IMPRESIÓN MODALIDAD OUTSOURCING</v>
      </c>
      <c r="C11" s="682"/>
      <c r="D11" s="46">
        <f>SUM(D12+D13+D14+D15+D16+D17+D18+D19+D20+D21+D22+D23)</f>
        <v>217</v>
      </c>
      <c r="E11" s="58" t="s">
        <v>120</v>
      </c>
      <c r="F11" s="63">
        <f>SUM(F12:F23)</f>
        <v>0</v>
      </c>
      <c r="G11" s="63"/>
      <c r="H11" s="63">
        <f t="shared" ref="H11:I11" si="1">SUM(H12:H23)</f>
        <v>0</v>
      </c>
      <c r="I11" s="138">
        <f t="shared" si="1"/>
        <v>0</v>
      </c>
      <c r="J11" s="202"/>
    </row>
    <row r="12" spans="1:10" ht="22.5" customHeight="1" x14ac:dyDescent="0.25">
      <c r="A12" s="193" t="str">
        <f>'EMR '!A11</f>
        <v>1.1.1.</v>
      </c>
      <c r="B12" s="125" t="str">
        <f>'EMR '!B11</f>
        <v>EMR-111</v>
      </c>
      <c r="C12" s="93" t="str">
        <f>'EMR '!C11</f>
        <v>Impresora Multifuncional Estándar -  &gt;= 40ppm</v>
      </c>
      <c r="D12" s="125">
        <f>'EMR '!D11</f>
        <v>95</v>
      </c>
      <c r="E12" s="94" t="s">
        <v>139</v>
      </c>
      <c r="F12" s="95"/>
      <c r="G12" s="96"/>
      <c r="H12" s="268">
        <f>(+F12*G12)*D12</f>
        <v>0</v>
      </c>
      <c r="I12" s="139">
        <f t="shared" ref="I12:I23" si="2">(D12*F12)+H12</f>
        <v>0</v>
      </c>
      <c r="J12" s="203"/>
    </row>
    <row r="13" spans="1:10" ht="15.75" customHeight="1" x14ac:dyDescent="0.25">
      <c r="A13" s="193" t="str">
        <f>'EMR '!A35</f>
        <v>1.1.2.</v>
      </c>
      <c r="B13" s="125" t="str">
        <f>'EMR '!B35</f>
        <v>EMR-112</v>
      </c>
      <c r="C13" s="93" t="str">
        <f>'EMR '!C35</f>
        <v>Impresora Multifuncional Estándar - 50ppm</v>
      </c>
      <c r="D13" s="125">
        <f>'EMR '!D35</f>
        <v>45</v>
      </c>
      <c r="E13" s="94" t="s">
        <v>139</v>
      </c>
      <c r="F13" s="95"/>
      <c r="G13" s="96"/>
      <c r="H13" s="268">
        <f t="shared" ref="H13:H26" si="3">(+F13*G13)*D13</f>
        <v>0</v>
      </c>
      <c r="I13" s="139">
        <f t="shared" si="2"/>
        <v>0</v>
      </c>
      <c r="J13" s="203"/>
    </row>
    <row r="14" spans="1:10" ht="15.75" customHeight="1" x14ac:dyDescent="0.25">
      <c r="A14" s="193" t="str">
        <f>'EMR '!A59</f>
        <v>1.1.3.</v>
      </c>
      <c r="B14" s="125" t="str">
        <f>'EMR '!B59</f>
        <v>EMR-113</v>
      </c>
      <c r="C14" s="93" t="str">
        <f>'EMR '!C59</f>
        <v>Impresoras Multifuncional Color  - 40  ppm</v>
      </c>
      <c r="D14" s="125">
        <f>'EMR '!D59</f>
        <v>11</v>
      </c>
      <c r="E14" s="94" t="s">
        <v>139</v>
      </c>
      <c r="F14" s="95"/>
      <c r="G14" s="96"/>
      <c r="H14" s="268">
        <f t="shared" si="3"/>
        <v>0</v>
      </c>
      <c r="I14" s="139">
        <f t="shared" si="2"/>
        <v>0</v>
      </c>
      <c r="J14" s="203"/>
    </row>
    <row r="15" spans="1:10" ht="15.75" customHeight="1" x14ac:dyDescent="0.25">
      <c r="A15" s="193" t="str">
        <f>'EMR '!A83</f>
        <v>1.1.4.</v>
      </c>
      <c r="B15" s="125" t="str">
        <f>'EMR '!B83</f>
        <v>EMR-114</v>
      </c>
      <c r="C15" s="93" t="str">
        <f>'EMR '!C83</f>
        <v>Impresoras Color  - 40ppm</v>
      </c>
      <c r="D15" s="125">
        <f>'EMR '!D83</f>
        <v>5</v>
      </c>
      <c r="E15" s="94" t="s">
        <v>139</v>
      </c>
      <c r="F15" s="95"/>
      <c r="G15" s="96"/>
      <c r="H15" s="268">
        <f t="shared" si="3"/>
        <v>0</v>
      </c>
      <c r="I15" s="139">
        <f t="shared" si="2"/>
        <v>0</v>
      </c>
      <c r="J15" s="203"/>
    </row>
    <row r="16" spans="1:10" ht="15.75" customHeight="1" x14ac:dyDescent="0.25">
      <c r="A16" s="193" t="str">
        <f>'EMR '!A101</f>
        <v>1.1.5.</v>
      </c>
      <c r="B16" s="125" t="str">
        <f>'EMR '!B101</f>
        <v>EMR-115</v>
      </c>
      <c r="C16" s="93" t="str">
        <f>'EMR '!C101</f>
        <v>Impresoras B/N  - 40ppm</v>
      </c>
      <c r="D16" s="125">
        <f>'EMR '!D101</f>
        <v>15</v>
      </c>
      <c r="E16" s="277" t="s">
        <v>139</v>
      </c>
      <c r="F16" s="95"/>
      <c r="G16" s="96"/>
      <c r="H16" s="268">
        <f t="shared" si="3"/>
        <v>0</v>
      </c>
      <c r="I16" s="139">
        <f t="shared" si="2"/>
        <v>0</v>
      </c>
      <c r="J16" s="203"/>
    </row>
    <row r="17" spans="1:10" ht="15.75" customHeight="1" x14ac:dyDescent="0.25">
      <c r="A17" s="193" t="str">
        <f>'EMR '!A119</f>
        <v>1.1.6.</v>
      </c>
      <c r="B17" s="125" t="str">
        <f>'EMR '!B119</f>
        <v>EMR-116</v>
      </c>
      <c r="C17" s="93" t="str">
        <f>'EMR '!C119</f>
        <v>Impresoras Térmicas Tipo 1</v>
      </c>
      <c r="D17" s="273">
        <f>'EMR '!D119</f>
        <v>33</v>
      </c>
      <c r="E17" s="697"/>
      <c r="F17" s="275"/>
      <c r="G17" s="96"/>
      <c r="H17" s="268">
        <f t="shared" si="3"/>
        <v>0</v>
      </c>
      <c r="I17" s="139">
        <f t="shared" si="2"/>
        <v>0</v>
      </c>
      <c r="J17" s="203"/>
    </row>
    <row r="18" spans="1:10" ht="15.75" customHeight="1" x14ac:dyDescent="0.25">
      <c r="A18" s="193" t="str">
        <f>'EMR '!A129</f>
        <v>1.1.7.</v>
      </c>
      <c r="B18" s="125" t="str">
        <f>'EMR '!B129</f>
        <v>EMR-117</v>
      </c>
      <c r="C18" s="93" t="str">
        <f>'EMR '!C129</f>
        <v xml:space="preserve">Impresoras Térmicas - Tipo 2 </v>
      </c>
      <c r="D18" s="273">
        <f>'EMR '!D129</f>
        <v>2</v>
      </c>
      <c r="E18" s="698"/>
      <c r="F18" s="275"/>
      <c r="G18" s="96"/>
      <c r="H18" s="268">
        <f t="shared" si="3"/>
        <v>0</v>
      </c>
      <c r="I18" s="139">
        <f t="shared" si="2"/>
        <v>0</v>
      </c>
      <c r="J18" s="203"/>
    </row>
    <row r="19" spans="1:10" ht="15.75" customHeight="1" x14ac:dyDescent="0.25">
      <c r="A19" s="193" t="str">
        <f>'EMR '!A141</f>
        <v>1.1.8.</v>
      </c>
      <c r="B19" s="125" t="str">
        <f>'EMR '!B141</f>
        <v>EMR-118</v>
      </c>
      <c r="C19" s="93" t="str">
        <f>'EMR '!C141</f>
        <v xml:space="preserve">Impresora Portable </v>
      </c>
      <c r="D19" s="273">
        <f>'EMR '!D141</f>
        <v>2</v>
      </c>
      <c r="E19" s="698"/>
      <c r="F19" s="275"/>
      <c r="G19" s="96"/>
      <c r="H19" s="268">
        <f t="shared" si="3"/>
        <v>0</v>
      </c>
      <c r="I19" s="139">
        <f t="shared" si="2"/>
        <v>0</v>
      </c>
      <c r="J19" s="203"/>
    </row>
    <row r="20" spans="1:10" ht="15.75" customHeight="1" x14ac:dyDescent="0.25">
      <c r="A20" s="193" t="str">
        <f>'EMR '!A154</f>
        <v>1.1.9.</v>
      </c>
      <c r="B20" s="125" t="str">
        <f>'EMR '!B154</f>
        <v>EMR-119</v>
      </c>
      <c r="C20" s="93" t="str">
        <f>'EMR '!C154</f>
        <v>Impresora matriz de punto - carro angosto</v>
      </c>
      <c r="D20" s="273">
        <f>'EMR '!D154</f>
        <v>1</v>
      </c>
      <c r="E20" s="698"/>
      <c r="F20" s="275"/>
      <c r="G20" s="96"/>
      <c r="H20" s="268">
        <f t="shared" si="3"/>
        <v>0</v>
      </c>
      <c r="I20" s="139">
        <f t="shared" si="2"/>
        <v>0</v>
      </c>
      <c r="J20" s="203"/>
    </row>
    <row r="21" spans="1:10" ht="15.75" customHeight="1" x14ac:dyDescent="0.25">
      <c r="A21" s="193" t="str">
        <f>'EMR '!A165</f>
        <v>1.1.10.</v>
      </c>
      <c r="B21" s="125" t="str">
        <f>'EMR '!B165</f>
        <v>EMR-120</v>
      </c>
      <c r="C21" s="93" t="str">
        <f>'EMR '!C165</f>
        <v>Impresora matriz de punto - carro ancho</v>
      </c>
      <c r="D21" s="273">
        <f>'EMR '!D165</f>
        <v>1</v>
      </c>
      <c r="E21" s="698"/>
      <c r="F21" s="275"/>
      <c r="G21" s="96"/>
      <c r="H21" s="268">
        <f t="shared" si="3"/>
        <v>0</v>
      </c>
      <c r="I21" s="139">
        <f t="shared" si="2"/>
        <v>0</v>
      </c>
      <c r="J21" s="203"/>
    </row>
    <row r="22" spans="1:10" ht="15.75" customHeight="1" x14ac:dyDescent="0.25">
      <c r="A22" s="193" t="str">
        <f>'EMR '!A176</f>
        <v>1.1.11.</v>
      </c>
      <c r="B22" s="125" t="str">
        <f>'EMR '!B176</f>
        <v>EMR-121</v>
      </c>
      <c r="C22" s="93" t="str">
        <f>'EMR '!C176</f>
        <v>Impresora - Tipo 3 -Marcacion de Muestras</v>
      </c>
      <c r="D22" s="273">
        <f>'EMR '!D176</f>
        <v>3</v>
      </c>
      <c r="E22" s="698"/>
      <c r="F22" s="275"/>
      <c r="G22" s="96"/>
      <c r="H22" s="268">
        <f t="shared" si="3"/>
        <v>0</v>
      </c>
      <c r="I22" s="139">
        <f t="shared" si="2"/>
        <v>0</v>
      </c>
      <c r="J22" s="203"/>
    </row>
    <row r="23" spans="1:10" ht="15.75" customHeight="1" x14ac:dyDescent="0.25">
      <c r="A23" s="193" t="str">
        <f>'EMR '!A188</f>
        <v>1.1.12.</v>
      </c>
      <c r="B23" s="125" t="str">
        <f>'EMR '!B188</f>
        <v>EMR-122</v>
      </c>
      <c r="C23" s="93" t="str">
        <f>'EMR '!C188</f>
        <v xml:space="preserve">Impresora  de manillas </v>
      </c>
      <c r="D23" s="273">
        <f>'EMR '!D188</f>
        <v>4</v>
      </c>
      <c r="E23" s="699"/>
      <c r="F23" s="275"/>
      <c r="G23" s="96"/>
      <c r="H23" s="268">
        <f t="shared" si="3"/>
        <v>0</v>
      </c>
      <c r="I23" s="139">
        <f t="shared" si="2"/>
        <v>0</v>
      </c>
      <c r="J23" s="203"/>
    </row>
    <row r="24" spans="1:10" ht="22.5" customHeight="1" x14ac:dyDescent="0.25">
      <c r="A24" s="45" t="str">
        <f>'EMR '!A200</f>
        <v>1.2.</v>
      </c>
      <c r="B24" s="682" t="str">
        <f>'EMR '!B200:C200</f>
        <v>EQUIPOS ESCANEO MODALIDAD OUTSOURCING</v>
      </c>
      <c r="C24" s="682"/>
      <c r="D24" s="274">
        <f>SUM(D25+D26)</f>
        <v>12</v>
      </c>
      <c r="E24" s="289"/>
      <c r="F24" s="276">
        <f>SUM(F25:F26)</f>
        <v>0</v>
      </c>
      <c r="G24" s="63"/>
      <c r="H24" s="63">
        <f t="shared" ref="H24:I24" si="4">SUM(H25:H26)</f>
        <v>0</v>
      </c>
      <c r="I24" s="138">
        <f t="shared" si="4"/>
        <v>0</v>
      </c>
      <c r="J24" s="202"/>
    </row>
    <row r="25" spans="1:10" x14ac:dyDescent="0.25">
      <c r="A25" s="193" t="str">
        <f>'EMR '!A201</f>
        <v>1.2.1</v>
      </c>
      <c r="B25" s="125" t="str">
        <f>'EMR '!B201</f>
        <v>EMR-124</v>
      </c>
      <c r="C25" s="93" t="str">
        <f>'EMR '!C201</f>
        <v>Escáner de alimentación de hojas a doble cara</v>
      </c>
      <c r="D25" s="273">
        <f>'EMR '!D201</f>
        <v>3</v>
      </c>
      <c r="E25" s="697"/>
      <c r="F25" s="275"/>
      <c r="G25" s="96"/>
      <c r="H25" s="268">
        <f t="shared" si="3"/>
        <v>0</v>
      </c>
      <c r="I25" s="139">
        <f>(D25*F25)+H25</f>
        <v>0</v>
      </c>
      <c r="J25" s="203"/>
    </row>
    <row r="26" spans="1:10" ht="15.75" customHeight="1" x14ac:dyDescent="0.25">
      <c r="A26" s="193" t="str">
        <f>'EMR '!A214</f>
        <v>1.2.2</v>
      </c>
      <c r="B26" s="125" t="str">
        <f>'EMR '!B214</f>
        <v>EMR-125</v>
      </c>
      <c r="C26" s="93" t="str">
        <f>'EMR '!C214</f>
        <v>Escáner plano digitalización doble cara</v>
      </c>
      <c r="D26" s="273">
        <f>'EMR '!D214</f>
        <v>9</v>
      </c>
      <c r="E26" s="699"/>
      <c r="F26" s="275"/>
      <c r="G26" s="96"/>
      <c r="H26" s="268">
        <f t="shared" si="3"/>
        <v>0</v>
      </c>
      <c r="I26" s="139">
        <f>(D26*F26)+H26</f>
        <v>0</v>
      </c>
      <c r="J26" s="203"/>
    </row>
    <row r="27" spans="1:10" ht="23.25" customHeight="1" x14ac:dyDescent="0.25">
      <c r="A27" s="51">
        <f>'EMR '!A227</f>
        <v>2</v>
      </c>
      <c r="B27" s="661" t="str">
        <f>'EMR '!B227:C227</f>
        <v>EQUIPOS DE CÓMPUTO</v>
      </c>
      <c r="C27" s="661"/>
      <c r="D27" s="52">
        <f>D28+D34+D37+D39</f>
        <v>1230</v>
      </c>
      <c r="E27" s="56"/>
      <c r="F27" s="62">
        <f>F28+F34+F37+F39</f>
        <v>0</v>
      </c>
      <c r="G27" s="62"/>
      <c r="H27" s="62">
        <f t="shared" ref="H27:I27" si="5">H28+H34+H37+H39</f>
        <v>0</v>
      </c>
      <c r="I27" s="137">
        <f t="shared" si="5"/>
        <v>0</v>
      </c>
      <c r="J27" s="207"/>
    </row>
    <row r="28" spans="1:10" ht="22.5" x14ac:dyDescent="0.25">
      <c r="A28" s="45" t="str">
        <f>'EMR '!A228</f>
        <v>2.1.</v>
      </c>
      <c r="B28" s="682" t="str">
        <f>'EMR '!B228:C228</f>
        <v>COMPUTADORES DE ESCRITORIO</v>
      </c>
      <c r="C28" s="682"/>
      <c r="D28" s="46">
        <f>SUM(D29+D30+D31+D32)</f>
        <v>1075</v>
      </c>
      <c r="E28" s="47" t="s">
        <v>121</v>
      </c>
      <c r="F28" s="63">
        <f>SUM(F29:F32)</f>
        <v>0</v>
      </c>
      <c r="G28" s="63"/>
      <c r="H28" s="63">
        <f t="shared" ref="H28" si="6">SUM(H29:H32)</f>
        <v>0</v>
      </c>
      <c r="I28" s="138">
        <f>SUM(I29:I32)</f>
        <v>0</v>
      </c>
      <c r="J28" s="202"/>
    </row>
    <row r="29" spans="1:10" x14ac:dyDescent="0.25">
      <c r="A29" s="193" t="str">
        <f>'EMR '!A229</f>
        <v>2.1.1.</v>
      </c>
      <c r="B29" s="125" t="str">
        <f>'EMR '!B229</f>
        <v>EMR-211</v>
      </c>
      <c r="C29" s="93" t="str">
        <f>'EMR '!C229</f>
        <v>Computador Escritorio  Tipo 1 AIO</v>
      </c>
      <c r="D29" s="125">
        <f>'EMR '!D229</f>
        <v>1015</v>
      </c>
      <c r="E29" s="94" t="s">
        <v>122</v>
      </c>
      <c r="F29" s="95"/>
      <c r="G29" s="96"/>
      <c r="H29" s="268">
        <f t="shared" ref="H29:H33" si="7">(+F29*G29)*D29</f>
        <v>0</v>
      </c>
      <c r="I29" s="139">
        <f>(D29*F29)+H29</f>
        <v>0</v>
      </c>
      <c r="J29" s="203"/>
    </row>
    <row r="30" spans="1:10" x14ac:dyDescent="0.25">
      <c r="A30" s="319" t="str">
        <f>'EMR '!A252</f>
        <v>2.1.0.</v>
      </c>
      <c r="B30" s="125" t="str">
        <f>'EMR '!B252</f>
        <v>EMR-210</v>
      </c>
      <c r="C30" s="93" t="str">
        <f>'EMR '!C252</f>
        <v>Computador Escritorio  Tipo 1 AIO Tactil</v>
      </c>
      <c r="D30" s="125">
        <f>'EMR '!D252</f>
        <v>5</v>
      </c>
      <c r="E30" s="94" t="s">
        <v>122</v>
      </c>
      <c r="F30" s="95"/>
      <c r="G30" s="96"/>
      <c r="H30" s="268">
        <f t="shared" si="7"/>
        <v>0</v>
      </c>
      <c r="I30" s="139">
        <f>(D30*F30)+H30</f>
        <v>0</v>
      </c>
      <c r="J30" s="203"/>
    </row>
    <row r="31" spans="1:10" x14ac:dyDescent="0.25">
      <c r="A31" s="193" t="str">
        <f>'EMR '!A275</f>
        <v>2.1.2.</v>
      </c>
      <c r="B31" s="125" t="str">
        <f>'EMR '!B275</f>
        <v>EMR-212</v>
      </c>
      <c r="C31" s="93" t="str">
        <f>'EMR '!C275</f>
        <v>Computador Escritorio  Tipo 2 de Torre, minitorre o SFF</v>
      </c>
      <c r="D31" s="125">
        <f>'EMR '!D275</f>
        <v>35</v>
      </c>
      <c r="E31" s="94" t="s">
        <v>559</v>
      </c>
      <c r="F31" s="95"/>
      <c r="G31" s="96"/>
      <c r="H31" s="268">
        <f t="shared" si="7"/>
        <v>0</v>
      </c>
      <c r="I31" s="139">
        <f t="shared" ref="I31:I41" si="8">(D31*F31)+H31</f>
        <v>0</v>
      </c>
      <c r="J31" s="203"/>
    </row>
    <row r="32" spans="1:10" x14ac:dyDescent="0.25">
      <c r="A32" s="193" t="str">
        <f>'EMR '!A298</f>
        <v>2.1.3.</v>
      </c>
      <c r="B32" s="125" t="str">
        <f>'EMR '!B298</f>
        <v>EMR-213</v>
      </c>
      <c r="C32" s="93" t="str">
        <f>'EMR '!C298</f>
        <v>Computador Escritorio Tipo 3 WorkStation</v>
      </c>
      <c r="D32" s="125">
        <f>'EMR '!D298</f>
        <v>20</v>
      </c>
      <c r="E32" s="94" t="s">
        <v>123</v>
      </c>
      <c r="F32" s="95"/>
      <c r="G32" s="96"/>
      <c r="H32" s="268">
        <f t="shared" si="7"/>
        <v>0</v>
      </c>
      <c r="I32" s="139">
        <f t="shared" si="8"/>
        <v>0</v>
      </c>
      <c r="J32" s="203"/>
    </row>
    <row r="33" spans="1:10" x14ac:dyDescent="0.25">
      <c r="A33" s="130" t="str">
        <f>'EMR '!A320</f>
        <v>2.1.4.</v>
      </c>
      <c r="B33" s="131" t="str">
        <f>'EMR '!B320</f>
        <v>EMR-214</v>
      </c>
      <c r="C33" s="132" t="str">
        <f>'EMR '!C320</f>
        <v xml:space="preserve">Computador Tipo 4  Mini PC </v>
      </c>
      <c r="D33" s="131">
        <f>'EMR '!D320</f>
        <v>0</v>
      </c>
      <c r="E33" s="281" t="s">
        <v>292</v>
      </c>
      <c r="F33" s="134"/>
      <c r="G33" s="135"/>
      <c r="H33" s="269">
        <f t="shared" si="7"/>
        <v>0</v>
      </c>
      <c r="I33" s="140">
        <f t="shared" si="8"/>
        <v>0</v>
      </c>
      <c r="J33" s="204"/>
    </row>
    <row r="34" spans="1:10" ht="24.75" customHeight="1" x14ac:dyDescent="0.25">
      <c r="A34" s="45" t="str">
        <f>'EMR '!A334</f>
        <v>2.2.</v>
      </c>
      <c r="B34" s="682" t="str">
        <f>'EMR '!B334:C334</f>
        <v>COMPUTADORES PORTÁTILES</v>
      </c>
      <c r="C34" s="682"/>
      <c r="D34" s="274">
        <f>SUM(D35:D36)</f>
        <v>135</v>
      </c>
      <c r="E34" s="282"/>
      <c r="F34" s="276">
        <f>SUM(F35:F35)</f>
        <v>0</v>
      </c>
      <c r="G34" s="63"/>
      <c r="H34" s="63">
        <f t="shared" ref="H34:I34" si="9">SUM(H35:H35)</f>
        <v>0</v>
      </c>
      <c r="I34" s="138">
        <f t="shared" si="9"/>
        <v>0</v>
      </c>
      <c r="J34" s="202"/>
    </row>
    <row r="35" spans="1:10" x14ac:dyDescent="0.25">
      <c r="A35" s="193" t="str">
        <f>'EMR '!A335</f>
        <v>2.2.1.</v>
      </c>
      <c r="B35" s="125" t="str">
        <f>'EMR '!B335</f>
        <v>EMR-216</v>
      </c>
      <c r="C35" s="93" t="str">
        <f>'EMR '!C335</f>
        <v>Computadores Portátiles - Tipo 1</v>
      </c>
      <c r="D35" s="273">
        <f>'EMR '!D335</f>
        <v>135</v>
      </c>
      <c r="E35" s="283"/>
      <c r="F35" s="275"/>
      <c r="G35" s="96"/>
      <c r="H35" s="268">
        <f t="shared" ref="H35:H36" si="10">(+F35*G35)*D35</f>
        <v>0</v>
      </c>
      <c r="I35" s="139">
        <f t="shared" si="8"/>
        <v>0</v>
      </c>
      <c r="J35" s="203"/>
    </row>
    <row r="36" spans="1:10" x14ac:dyDescent="0.25">
      <c r="A36" s="130" t="str">
        <f>'EMR '!A357</f>
        <v>2.2.2</v>
      </c>
      <c r="B36" s="131" t="str">
        <f>'EMR '!B357</f>
        <v>EMR-217</v>
      </c>
      <c r="C36" s="132" t="str">
        <f>'EMR '!C357</f>
        <v>Computadores Portátiles - Tipo 2</v>
      </c>
      <c r="D36" s="278">
        <f>'EMR '!D357</f>
        <v>0</v>
      </c>
      <c r="E36" s="283"/>
      <c r="F36" s="280"/>
      <c r="G36" s="135"/>
      <c r="H36" s="269">
        <f t="shared" si="10"/>
        <v>0</v>
      </c>
      <c r="I36" s="140">
        <f t="shared" si="8"/>
        <v>0</v>
      </c>
      <c r="J36" s="204"/>
    </row>
    <row r="37" spans="1:10" x14ac:dyDescent="0.25">
      <c r="A37" s="59" t="str">
        <f>'EMR '!A376</f>
        <v>2.3.</v>
      </c>
      <c r="B37" s="682" t="str">
        <f>'EMR '!B376:C376</f>
        <v>SERVIDORES</v>
      </c>
      <c r="C37" s="682"/>
      <c r="D37" s="274">
        <f>SUM(D38)</f>
        <v>2</v>
      </c>
      <c r="E37" s="284"/>
      <c r="F37" s="276">
        <f>SUM(F38)</f>
        <v>0</v>
      </c>
      <c r="G37" s="63"/>
      <c r="H37" s="63">
        <f t="shared" ref="H37:I37" si="11">SUM(H38)</f>
        <v>0</v>
      </c>
      <c r="I37" s="138">
        <f t="shared" si="11"/>
        <v>0</v>
      </c>
      <c r="J37" s="202"/>
    </row>
    <row r="38" spans="1:10" ht="15" customHeight="1" x14ac:dyDescent="0.25">
      <c r="A38" s="194"/>
      <c r="B38" s="126" t="str">
        <f>'EMR '!B377</f>
        <v>EMR-219</v>
      </c>
      <c r="C38" s="97" t="str">
        <f>'EMR '!C377</f>
        <v>Servidor Incluido Licenciamiento</v>
      </c>
      <c r="D38" s="279">
        <f>'EMR '!D377</f>
        <v>2</v>
      </c>
      <c r="E38" s="284"/>
      <c r="F38" s="275"/>
      <c r="G38" s="96"/>
      <c r="H38" s="268">
        <f t="shared" ref="H38" si="12">(+F38*G38)*D38</f>
        <v>0</v>
      </c>
      <c r="I38" s="139">
        <f t="shared" si="8"/>
        <v>0</v>
      </c>
      <c r="J38" s="203"/>
    </row>
    <row r="39" spans="1:10" ht="16.5" customHeight="1" x14ac:dyDescent="0.25">
      <c r="A39" s="59" t="str">
        <f>'EMR '!A386</f>
        <v>2.4</v>
      </c>
      <c r="B39" s="682" t="str">
        <f>'EMR '!B386:C386</f>
        <v xml:space="preserve"> LECTORES </v>
      </c>
      <c r="C39" s="682"/>
      <c r="D39" s="274">
        <f>SUM(D40:D41)</f>
        <v>18</v>
      </c>
      <c r="E39" s="284"/>
      <c r="F39" s="276">
        <f>SUM(F40:F41)</f>
        <v>0</v>
      </c>
      <c r="G39" s="63"/>
      <c r="H39" s="63">
        <f t="shared" ref="H39:I39" si="13">SUM(H40:H41)</f>
        <v>0</v>
      </c>
      <c r="I39" s="138">
        <f t="shared" si="13"/>
        <v>0</v>
      </c>
      <c r="J39" s="202"/>
    </row>
    <row r="40" spans="1:10" x14ac:dyDescent="0.25">
      <c r="A40" s="193" t="str">
        <f>'EMR '!A387</f>
        <v>2.4.1.</v>
      </c>
      <c r="B40" s="125" t="str">
        <f>'EMR '!B387</f>
        <v>EMR-221</v>
      </c>
      <c r="C40" s="93" t="str">
        <f>'EMR '!C387</f>
        <v>Lectores de código de barras inalámbricos Tipo 1</v>
      </c>
      <c r="D40" s="273">
        <f>'EMR '!D387</f>
        <v>10</v>
      </c>
      <c r="E40" s="283"/>
      <c r="F40" s="275"/>
      <c r="G40" s="96"/>
      <c r="H40" s="268">
        <f t="shared" ref="H40:H41" si="14">(+F40*G40)*D40</f>
        <v>0</v>
      </c>
      <c r="I40" s="139">
        <f t="shared" si="8"/>
        <v>0</v>
      </c>
      <c r="J40" s="203"/>
    </row>
    <row r="41" spans="1:10" ht="21" customHeight="1" x14ac:dyDescent="0.25">
      <c r="A41" s="193" t="str">
        <f>'EMR '!A394</f>
        <v>2.4.2.</v>
      </c>
      <c r="B41" s="125" t="str">
        <f>'EMR '!B394</f>
        <v>EMR-222</v>
      </c>
      <c r="C41" s="93" t="str">
        <f>'EMR '!C394</f>
        <v>Lectores de código de barras inalámbricos Tipo 2</v>
      </c>
      <c r="D41" s="273">
        <f>'EMR '!D394</f>
        <v>8</v>
      </c>
      <c r="E41" s="285"/>
      <c r="F41" s="275"/>
      <c r="G41" s="96"/>
      <c r="H41" s="268">
        <f t="shared" si="14"/>
        <v>0</v>
      </c>
      <c r="I41" s="139">
        <f t="shared" si="8"/>
        <v>0</v>
      </c>
      <c r="J41" s="203"/>
    </row>
    <row r="42" spans="1:10" ht="29.25" customHeight="1" x14ac:dyDescent="0.25">
      <c r="A42" s="51">
        <v>3</v>
      </c>
      <c r="B42" s="661" t="s">
        <v>57</v>
      </c>
      <c r="C42" s="661"/>
      <c r="D42" s="52">
        <f>D43</f>
        <v>25</v>
      </c>
      <c r="E42" s="56"/>
      <c r="F42" s="62">
        <f>F43</f>
        <v>0</v>
      </c>
      <c r="G42" s="62"/>
      <c r="H42" s="62">
        <f t="shared" ref="H42:I43" si="15">H43</f>
        <v>0</v>
      </c>
      <c r="I42" s="137">
        <f t="shared" si="15"/>
        <v>0</v>
      </c>
      <c r="J42" s="207"/>
    </row>
    <row r="43" spans="1:10" x14ac:dyDescent="0.25">
      <c r="A43" s="45" t="str">
        <f>'EMR '!A405</f>
        <v>3.1.</v>
      </c>
      <c r="B43" s="682" t="str">
        <f>'EMR '!B405:C405</f>
        <v xml:space="preserve">RED INALÁMBRICA </v>
      </c>
      <c r="C43" s="682"/>
      <c r="D43" s="46">
        <f>D44</f>
        <v>25</v>
      </c>
      <c r="E43" s="58"/>
      <c r="F43" s="63">
        <f>F44</f>
        <v>0</v>
      </c>
      <c r="G43" s="63"/>
      <c r="H43" s="63">
        <f t="shared" si="15"/>
        <v>0</v>
      </c>
      <c r="I43" s="138">
        <f t="shared" si="15"/>
        <v>0</v>
      </c>
      <c r="J43" s="202"/>
    </row>
    <row r="44" spans="1:10" x14ac:dyDescent="0.25">
      <c r="A44" s="130" t="str">
        <f>'EMR '!A406</f>
        <v>3.1.1.</v>
      </c>
      <c r="B44" s="131" t="str">
        <f>'EMR '!B406</f>
        <v>EMR-312</v>
      </c>
      <c r="C44" s="132" t="str">
        <f>'EMR '!C406</f>
        <v>Access Point con Power Injector ARUBA</v>
      </c>
      <c r="D44" s="131">
        <f>'EMR '!D404</f>
        <v>25</v>
      </c>
      <c r="E44" s="133"/>
      <c r="F44" s="134">
        <v>0</v>
      </c>
      <c r="G44" s="135"/>
      <c r="H44" s="269">
        <f t="shared" ref="H44" si="16">(+F44*G44)*D44</f>
        <v>0</v>
      </c>
      <c r="I44" s="140">
        <f t="shared" ref="I44" si="17">(D44*F44)+H44</f>
        <v>0</v>
      </c>
      <c r="J44" s="204"/>
    </row>
    <row r="45" spans="1:10" x14ac:dyDescent="0.25">
      <c r="A45" s="51">
        <v>4</v>
      </c>
      <c r="B45" s="661" t="str">
        <f>'EMR '!B419:C419</f>
        <v>SERVICIOS DE INFRAESTRUCTURA Y SEGURIDAD</v>
      </c>
      <c r="C45" s="661"/>
      <c r="D45" s="52"/>
      <c r="E45" s="53"/>
      <c r="F45" s="62">
        <f>SUM(F46+F56)</f>
        <v>0</v>
      </c>
      <c r="G45" s="62"/>
      <c r="H45" s="62">
        <f>SUM(H46+H56)</f>
        <v>0</v>
      </c>
      <c r="I45" s="137">
        <f>SUM(I46+I56)</f>
        <v>0</v>
      </c>
      <c r="J45" s="207"/>
    </row>
    <row r="46" spans="1:10" x14ac:dyDescent="0.25">
      <c r="A46" s="60" t="str">
        <f>'EMR '!A420</f>
        <v>4.1.</v>
      </c>
      <c r="B46" s="657" t="str">
        <f>'EMR '!B420:C420</f>
        <v>SERVICIOS INFRAESTRUCUTURA</v>
      </c>
      <c r="C46" s="657"/>
      <c r="D46" s="46"/>
      <c r="E46" s="58"/>
      <c r="F46" s="63">
        <f>F47+F50+F53</f>
        <v>0</v>
      </c>
      <c r="G46" s="63"/>
      <c r="H46" s="63">
        <f t="shared" ref="H46:I46" si="18">H47+H50+H53</f>
        <v>0</v>
      </c>
      <c r="I46" s="138">
        <f t="shared" si="18"/>
        <v>0</v>
      </c>
      <c r="J46" s="202"/>
    </row>
    <row r="47" spans="1:10" x14ac:dyDescent="0.25">
      <c r="A47" s="84" t="str">
        <f>'EMR '!A421</f>
        <v>4.1.1.</v>
      </c>
      <c r="B47" s="666" t="str">
        <f>'EMR '!B421:C421</f>
        <v xml:space="preserve">SERVICIOS DE IMPRESIÓN </v>
      </c>
      <c r="C47" s="658"/>
      <c r="D47" s="81"/>
      <c r="E47" s="83"/>
      <c r="F47" s="82">
        <f>SUM(F48:F49)</f>
        <v>0</v>
      </c>
      <c r="G47" s="82"/>
      <c r="H47" s="82">
        <f t="shared" ref="H47:I47" si="19">SUM(H48:H49)</f>
        <v>0</v>
      </c>
      <c r="I47" s="141">
        <f t="shared" si="19"/>
        <v>0</v>
      </c>
      <c r="J47" s="205"/>
    </row>
    <row r="48" spans="1:10" x14ac:dyDescent="0.25">
      <c r="A48" s="690" t="str">
        <f>'EMR '!A422</f>
        <v>4.1.1.1.</v>
      </c>
      <c r="B48" s="670" t="str">
        <f>'EMR '!B422</f>
        <v>EMR-411</v>
      </c>
      <c r="C48" s="192" t="str">
        <f>CONCATENATE("Hardware"," ",'EMR '!C422,"")</f>
        <v>Hardware Servicios de Impresión</v>
      </c>
      <c r="D48" s="125">
        <f>'EMR '!D422</f>
        <v>1</v>
      </c>
      <c r="E48" s="695"/>
      <c r="F48" s="95"/>
      <c r="G48" s="96"/>
      <c r="H48" s="268">
        <f t="shared" ref="H48:H49" si="20">(+F48*G48)*D48</f>
        <v>0</v>
      </c>
      <c r="I48" s="139">
        <f t="shared" ref="I48:I49" si="21">(D48*F48)+H48</f>
        <v>0</v>
      </c>
      <c r="J48" s="203"/>
    </row>
    <row r="49" spans="1:10" x14ac:dyDescent="0.25">
      <c r="A49" s="691"/>
      <c r="B49" s="671"/>
      <c r="C49" s="192" t="str">
        <f>CONCATENATE("Software"," ",'EMR '!C422,"")</f>
        <v>Software Servicios de Impresión</v>
      </c>
      <c r="D49" s="125">
        <v>1</v>
      </c>
      <c r="E49" s="696"/>
      <c r="F49" s="95"/>
      <c r="G49" s="96"/>
      <c r="H49" s="268">
        <f t="shared" si="20"/>
        <v>0</v>
      </c>
      <c r="I49" s="139">
        <f t="shared" si="21"/>
        <v>0</v>
      </c>
      <c r="J49" s="203"/>
    </row>
    <row r="50" spans="1:10" ht="19.5" customHeight="1" x14ac:dyDescent="0.25">
      <c r="A50" s="85" t="str">
        <f>'EMR '!A427</f>
        <v>4.1.2.</v>
      </c>
      <c r="B50" s="667" t="str">
        <f>'EMR '!B427:C427</f>
        <v>SERVICIOS DE DIRECTORIO ACTIVO Y DOMINIO</v>
      </c>
      <c r="C50" s="658"/>
      <c r="D50" s="81"/>
      <c r="E50" s="83"/>
      <c r="F50" s="82">
        <f>SUM(F51:F52)</f>
        <v>0</v>
      </c>
      <c r="G50" s="82"/>
      <c r="H50" s="82">
        <f t="shared" ref="H50:I50" si="22">SUM(H51:H52)</f>
        <v>0</v>
      </c>
      <c r="I50" s="141">
        <f t="shared" si="22"/>
        <v>0</v>
      </c>
      <c r="J50" s="205"/>
    </row>
    <row r="51" spans="1:10" ht="36" customHeight="1" x14ac:dyDescent="0.25">
      <c r="A51" s="690" t="str">
        <f>'EMR '!A428</f>
        <v>4.1.2.1.</v>
      </c>
      <c r="B51" s="670" t="str">
        <f>'EMR '!B428</f>
        <v>EMR-412</v>
      </c>
      <c r="C51" s="192" t="str">
        <f>'EMR '!C428</f>
        <v>Hardware y software Servicios de Directorio: DNS - Active Directory - Dominio - DHCP - WSUS y Servicios asociados a la red</v>
      </c>
      <c r="D51" s="125">
        <f>'EMR '!D428</f>
        <v>1</v>
      </c>
      <c r="E51" s="689"/>
      <c r="F51" s="95"/>
      <c r="G51" s="96"/>
      <c r="H51" s="268">
        <f t="shared" ref="H51:H55" si="23">(+F51*G51)*D51</f>
        <v>0</v>
      </c>
      <c r="I51" s="139">
        <f t="shared" ref="I51:I52" si="24">(D51*F51)+H51</f>
        <v>0</v>
      </c>
      <c r="J51" s="203"/>
    </row>
    <row r="52" spans="1:10" ht="31.5" customHeight="1" x14ac:dyDescent="0.25">
      <c r="A52" s="691"/>
      <c r="B52" s="671"/>
      <c r="C52" s="192" t="str">
        <f>CONCATENATE("Licenciamiento"," ",'EMR '!C429,": DNS - Active Directory - Dominio - DHCP - WSUS ETC.")</f>
        <v>Licenciamiento : DNS - Active Directory - Dominio - DHCP - WSUS ETC.</v>
      </c>
      <c r="D52" s="125">
        <f>'EMR '!D428</f>
        <v>1</v>
      </c>
      <c r="E52" s="689"/>
      <c r="F52" s="95"/>
      <c r="G52" s="96"/>
      <c r="H52" s="268">
        <f t="shared" si="23"/>
        <v>0</v>
      </c>
      <c r="I52" s="139">
        <f t="shared" si="24"/>
        <v>0</v>
      </c>
      <c r="J52" s="203"/>
    </row>
    <row r="53" spans="1:10" ht="18.75" customHeight="1" x14ac:dyDescent="0.25">
      <c r="A53" s="85" t="str">
        <f>'EMR '!A433</f>
        <v>4.1.3.</v>
      </c>
      <c r="B53" s="667" t="str">
        <f>'EMR '!B433:C433</f>
        <v>HERRAMIENTAS MESA DE AYUDA</v>
      </c>
      <c r="C53" s="658"/>
      <c r="D53" s="81"/>
      <c r="E53" s="83"/>
      <c r="F53" s="82">
        <f>SUM(F54:F55)</f>
        <v>0</v>
      </c>
      <c r="G53" s="82"/>
      <c r="H53" s="82">
        <f t="shared" ref="H53:I53" si="25">SUM(H54:H55)</f>
        <v>0</v>
      </c>
      <c r="I53" s="141">
        <f t="shared" si="25"/>
        <v>0</v>
      </c>
      <c r="J53" s="205"/>
    </row>
    <row r="54" spans="1:10" ht="31.5" customHeight="1" x14ac:dyDescent="0.25">
      <c r="A54" s="690" t="str">
        <f>'EMR '!A434</f>
        <v>4.1.3.1.</v>
      </c>
      <c r="B54" s="670" t="str">
        <f>'EMR '!B434</f>
        <v>EMR-413</v>
      </c>
      <c r="C54" s="192" t="s">
        <v>458</v>
      </c>
      <c r="D54" s="125">
        <f>'EMR '!D434</f>
        <v>1</v>
      </c>
      <c r="E54" s="651"/>
      <c r="F54" s="95"/>
      <c r="G54" s="96"/>
      <c r="H54" s="268">
        <f t="shared" si="23"/>
        <v>0</v>
      </c>
      <c r="I54" s="139">
        <f t="shared" ref="I54:I55" si="26">(D54*F54)+H54</f>
        <v>0</v>
      </c>
      <c r="J54" s="203"/>
    </row>
    <row r="55" spans="1:10" ht="30" customHeight="1" x14ac:dyDescent="0.25">
      <c r="A55" s="691"/>
      <c r="B55" s="671"/>
      <c r="C55" s="192" t="s">
        <v>385</v>
      </c>
      <c r="D55" s="125">
        <f>'EMR '!D434</f>
        <v>1</v>
      </c>
      <c r="E55" s="652"/>
      <c r="F55" s="95"/>
      <c r="G55" s="96"/>
      <c r="H55" s="268">
        <f t="shared" si="23"/>
        <v>0</v>
      </c>
      <c r="I55" s="139">
        <f t="shared" si="26"/>
        <v>0</v>
      </c>
      <c r="J55" s="203"/>
    </row>
    <row r="56" spans="1:10" x14ac:dyDescent="0.25">
      <c r="A56" s="60" t="str">
        <f>'EMR '!A450</f>
        <v>4.2.</v>
      </c>
      <c r="B56" s="657" t="str">
        <f>'EMR '!B450:C450</f>
        <v>SERVICIOS DE SEGURIDAD INFORMATICA</v>
      </c>
      <c r="C56" s="657"/>
      <c r="D56" s="46"/>
      <c r="E56" s="58"/>
      <c r="F56" s="63">
        <f>F57+F61+F65+F67+F69</f>
        <v>0</v>
      </c>
      <c r="G56" s="63"/>
      <c r="H56" s="63">
        <f>H57+H61+H65+H67+H69</f>
        <v>0</v>
      </c>
      <c r="I56" s="138">
        <f>I57+I61+I65+I67+I69</f>
        <v>0</v>
      </c>
      <c r="J56" s="202"/>
    </row>
    <row r="57" spans="1:10" ht="15.75" customHeight="1" x14ac:dyDescent="0.25">
      <c r="A57" s="86" t="str">
        <f>'EMR '!A451</f>
        <v>4.2.1.</v>
      </c>
      <c r="B57" s="658" t="str">
        <f>'EMR '!B451:C451</f>
        <v>SEGURIDAD REDES</v>
      </c>
      <c r="C57" s="658"/>
      <c r="D57" s="81"/>
      <c r="E57" s="83"/>
      <c r="F57" s="82">
        <f>SUM(F58:F60)</f>
        <v>0</v>
      </c>
      <c r="G57" s="82"/>
      <c r="H57" s="82">
        <f t="shared" ref="H57:I57" si="27">SUM(H58:H60)</f>
        <v>0</v>
      </c>
      <c r="I57" s="141">
        <f t="shared" si="27"/>
        <v>0</v>
      </c>
      <c r="J57" s="205"/>
    </row>
    <row r="58" spans="1:10" ht="31.5" customHeight="1" x14ac:dyDescent="0.25">
      <c r="A58" s="98" t="str">
        <f>'EMR '!A452</f>
        <v>4.2.1.1.</v>
      </c>
      <c r="B58" s="12" t="str">
        <f>'EMR '!B452</f>
        <v>EMR-416</v>
      </c>
      <c r="C58" s="93" t="str">
        <f>'EMR '!C452</f>
        <v>Servicio de appliance de Seguridad (Firewall de nueva generación /Control de aplicaciones/ IPS/ DDoS)</v>
      </c>
      <c r="D58" s="125">
        <f>'EMR '!D452</f>
        <v>2</v>
      </c>
      <c r="E58" s="689"/>
      <c r="F58" s="95"/>
      <c r="G58" s="96"/>
      <c r="H58" s="268">
        <f t="shared" ref="H58:H60" si="28">(+F58*G58)*D58</f>
        <v>0</v>
      </c>
      <c r="I58" s="139">
        <f t="shared" ref="I58:I60" si="29">(D58*F58)+H58</f>
        <v>0</v>
      </c>
      <c r="J58" s="203"/>
    </row>
    <row r="59" spans="1:10" ht="31.5" customHeight="1" x14ac:dyDescent="0.25">
      <c r="A59" s="98" t="str">
        <f>'EMR '!A457</f>
        <v>4.2.1.2.</v>
      </c>
      <c r="B59" s="126" t="str">
        <f>'EMR '!B457</f>
        <v>EMR-417</v>
      </c>
      <c r="C59" s="97" t="str">
        <f>'EMR '!C457</f>
        <v>Servicio de Analítica de eventos y detección de amenazas de seguridad</v>
      </c>
      <c r="D59" s="126">
        <f>'EMR '!D457</f>
        <v>1</v>
      </c>
      <c r="E59" s="689"/>
      <c r="F59" s="95"/>
      <c r="G59" s="96"/>
      <c r="H59" s="268">
        <f t="shared" si="28"/>
        <v>0</v>
      </c>
      <c r="I59" s="139">
        <f t="shared" si="29"/>
        <v>0</v>
      </c>
      <c r="J59" s="203"/>
    </row>
    <row r="60" spans="1:10" x14ac:dyDescent="0.25">
      <c r="A60" s="98" t="str">
        <f>'EMR '!A462</f>
        <v>4.2.1.3.</v>
      </c>
      <c r="B60" s="12" t="str">
        <f>'EMR '!B462</f>
        <v>EMR-418</v>
      </c>
      <c r="C60" s="93" t="str">
        <f>'EMR '!C462</f>
        <v>Monitoreo de red y disponibilidad</v>
      </c>
      <c r="D60" s="125">
        <f>'EMR '!D462</f>
        <v>1</v>
      </c>
      <c r="E60" s="689"/>
      <c r="F60" s="95"/>
      <c r="G60" s="96"/>
      <c r="H60" s="268">
        <f t="shared" si="28"/>
        <v>0</v>
      </c>
      <c r="I60" s="139">
        <f t="shared" si="29"/>
        <v>0</v>
      </c>
      <c r="J60" s="203"/>
    </row>
    <row r="61" spans="1:10" ht="15.75" customHeight="1" x14ac:dyDescent="0.25">
      <c r="A61" s="86" t="str">
        <f>'EMR '!A467</f>
        <v>4.2.2.</v>
      </c>
      <c r="B61" s="658" t="str">
        <f>'EMR '!B467:C467</f>
        <v>SEGURIDAD ENDPOINT</v>
      </c>
      <c r="C61" s="658"/>
      <c r="D61" s="81"/>
      <c r="E61" s="83"/>
      <c r="F61" s="82">
        <f>SUM(F62:F64)</f>
        <v>0</v>
      </c>
      <c r="G61" s="82"/>
      <c r="H61" s="82">
        <f t="shared" ref="H61:I61" si="30">SUM(H62:H64)</f>
        <v>0</v>
      </c>
      <c r="I61" s="141">
        <f t="shared" si="30"/>
        <v>0</v>
      </c>
      <c r="J61" s="205"/>
    </row>
    <row r="62" spans="1:10" ht="21" customHeight="1" x14ac:dyDescent="0.25">
      <c r="A62" s="98" t="str">
        <f>'EMR '!A468</f>
        <v>4.2.2.1.</v>
      </c>
      <c r="B62" s="192" t="str">
        <f>'EMR '!B468</f>
        <v>EMR-419</v>
      </c>
      <c r="C62" s="192" t="str">
        <f>'EMR '!C468</f>
        <v>Servicio de Antivirus con consola de administración Centralizada</v>
      </c>
      <c r="D62" s="125">
        <f>'EMR '!D468</f>
        <v>1276</v>
      </c>
      <c r="E62" s="651"/>
      <c r="F62" s="95"/>
      <c r="G62" s="96"/>
      <c r="H62" s="268">
        <f t="shared" ref="H62:H64" si="31">(+F62*G62)*D62</f>
        <v>0</v>
      </c>
      <c r="I62" s="139">
        <f t="shared" ref="I62:I64" si="32">(D62*F62)+H62</f>
        <v>0</v>
      </c>
      <c r="J62" s="203"/>
    </row>
    <row r="63" spans="1:10" ht="21" customHeight="1" x14ac:dyDescent="0.25">
      <c r="A63" s="98" t="str">
        <f>'EMR '!A473</f>
        <v>4.2.2.2.</v>
      </c>
      <c r="B63" s="192" t="str">
        <f>'EMR '!B473</f>
        <v>EMR-420</v>
      </c>
      <c r="C63" s="192" t="str">
        <f>'EMR '!C473</f>
        <v>Data Loss Prenvention - DLP</v>
      </c>
      <c r="D63" s="126">
        <f>'EMR '!D473</f>
        <v>1257</v>
      </c>
      <c r="E63" s="653"/>
      <c r="F63" s="95"/>
      <c r="G63" s="96"/>
      <c r="H63" s="268">
        <f t="shared" si="31"/>
        <v>0</v>
      </c>
      <c r="I63" s="139">
        <f t="shared" si="32"/>
        <v>0</v>
      </c>
      <c r="J63" s="203"/>
    </row>
    <row r="64" spans="1:10" ht="21" customHeight="1" x14ac:dyDescent="0.25">
      <c r="A64" s="194" t="s">
        <v>462</v>
      </c>
      <c r="B64" s="192" t="str">
        <f>'EMR '!B478</f>
        <v>EMR-421</v>
      </c>
      <c r="C64" s="192" t="str">
        <f>'EMR '!C478</f>
        <v>HW Seguridad Endpoint</v>
      </c>
      <c r="D64" s="126">
        <f>'EMR '!D478</f>
        <v>1</v>
      </c>
      <c r="E64" s="652"/>
      <c r="F64" s="95"/>
      <c r="G64" s="96"/>
      <c r="H64" s="268">
        <f t="shared" si="31"/>
        <v>0</v>
      </c>
      <c r="I64" s="139">
        <f t="shared" si="32"/>
        <v>0</v>
      </c>
      <c r="J64" s="203"/>
    </row>
    <row r="65" spans="1:10" x14ac:dyDescent="0.25">
      <c r="A65" s="86" t="str">
        <f>'EMR '!A489</f>
        <v>4.2.4.</v>
      </c>
      <c r="B65" s="658" t="str">
        <f>'EMR '!B489:C489</f>
        <v>SEGURIDAD DE SERVICIOS DE CORREO ELECTRONICO</v>
      </c>
      <c r="C65" s="658"/>
      <c r="D65" s="81"/>
      <c r="E65" s="83"/>
      <c r="F65" s="82">
        <f>SUM(I66)</f>
        <v>0</v>
      </c>
      <c r="G65" s="82"/>
      <c r="H65" s="82">
        <f>SUM(H66)</f>
        <v>0</v>
      </c>
      <c r="I65" s="141">
        <f>SUM(I66)</f>
        <v>0</v>
      </c>
      <c r="J65" s="205"/>
    </row>
    <row r="66" spans="1:10" ht="21.75" customHeight="1" x14ac:dyDescent="0.25">
      <c r="A66" s="98" t="str">
        <f>'EMR '!A490</f>
        <v>4.2.4.1.</v>
      </c>
      <c r="B66" s="12" t="str">
        <f>'EMR '!B490</f>
        <v>EMR-424</v>
      </c>
      <c r="C66" s="192" t="str">
        <f>'EMR '!C490</f>
        <v>Servicio de Protección de Correo Electrónico (VM ANTISPAM)</v>
      </c>
      <c r="D66" s="125">
        <f>'EMR '!D490</f>
        <v>2</v>
      </c>
      <c r="E66" s="286"/>
      <c r="F66" s="95"/>
      <c r="G66" s="96"/>
      <c r="H66" s="268">
        <f t="shared" ref="H66" si="33">(+F66*G66)*D66</f>
        <v>0</v>
      </c>
      <c r="I66" s="139">
        <f t="shared" ref="I66" si="34">(D66*F66)+H66</f>
        <v>0</v>
      </c>
      <c r="J66" s="203"/>
    </row>
    <row r="67" spans="1:10" ht="15.75" customHeight="1" x14ac:dyDescent="0.25">
      <c r="A67" s="86" t="str">
        <f>'EMR '!A495</f>
        <v>4.2.5.</v>
      </c>
      <c r="B67" s="658" t="str">
        <f>'EMR '!B495:C495</f>
        <v>SERVICIOS DE BACKUP</v>
      </c>
      <c r="C67" s="658"/>
      <c r="D67" s="81"/>
      <c r="E67" s="83"/>
      <c r="F67" s="82">
        <f>SUM(I68)</f>
        <v>0</v>
      </c>
      <c r="G67" s="82"/>
      <c r="H67" s="82">
        <f t="shared" ref="H67:I67" si="35">SUM(L68)</f>
        <v>0</v>
      </c>
      <c r="I67" s="141">
        <f t="shared" si="35"/>
        <v>0</v>
      </c>
      <c r="J67" s="205"/>
    </row>
    <row r="68" spans="1:10" x14ac:dyDescent="0.25">
      <c r="A68" s="98" t="str">
        <f>'EMR '!A496</f>
        <v>4.2.5.1.</v>
      </c>
      <c r="B68" s="12" t="str">
        <f>'EMR '!B496</f>
        <v>EMR-425</v>
      </c>
      <c r="C68" s="192" t="str">
        <f>'EMR '!C496</f>
        <v>Herramienta de Backup</v>
      </c>
      <c r="D68" s="125">
        <f>'EMR '!D496</f>
        <v>1</v>
      </c>
      <c r="E68" s="286"/>
      <c r="F68" s="95"/>
      <c r="G68" s="96"/>
      <c r="H68" s="268">
        <f t="shared" ref="H68" si="36">(+F68*G68)*D68</f>
        <v>0</v>
      </c>
      <c r="I68" s="139">
        <f t="shared" ref="I68" si="37">(D68*F68)+H68</f>
        <v>0</v>
      </c>
      <c r="J68" s="203"/>
    </row>
    <row r="69" spans="1:10" ht="18.75" customHeight="1" x14ac:dyDescent="0.25">
      <c r="A69" s="86" t="str">
        <f>'EMR '!A501</f>
        <v>4.3</v>
      </c>
      <c r="B69" s="658" t="str">
        <f>'EMR '!B501:C501</f>
        <v>SERVICIOS DE MESA DE AYUDA</v>
      </c>
      <c r="C69" s="658"/>
      <c r="D69" s="81"/>
      <c r="E69" s="83"/>
      <c r="F69" s="82">
        <f>SUM(I70:I71)</f>
        <v>0</v>
      </c>
      <c r="G69" s="82"/>
      <c r="H69" s="82">
        <f>SUM(H70:H71)</f>
        <v>0</v>
      </c>
      <c r="I69" s="141">
        <f>SUM(I70:I71)</f>
        <v>0</v>
      </c>
      <c r="J69" s="205"/>
    </row>
    <row r="70" spans="1:10" x14ac:dyDescent="0.25">
      <c r="A70" s="98" t="str">
        <f>'EMR '!A502</f>
        <v>4.3.1.</v>
      </c>
      <c r="B70" s="12" t="str">
        <f>'EMR '!B502</f>
        <v>EMR-431</v>
      </c>
      <c r="C70" s="192" t="str">
        <f>'EMR '!C502</f>
        <v>Mantenimiento preventivo</v>
      </c>
      <c r="D70" s="125">
        <v>1</v>
      </c>
      <c r="E70" s="651"/>
      <c r="F70" s="95"/>
      <c r="G70" s="96"/>
      <c r="H70" s="268">
        <f t="shared" ref="H70:H71" si="38">(+F70*G70)*D70</f>
        <v>0</v>
      </c>
      <c r="I70" s="139">
        <f t="shared" ref="I70:I71" si="39">(D70*F70)+H70</f>
        <v>0</v>
      </c>
      <c r="J70" s="203"/>
    </row>
    <row r="71" spans="1:10" ht="15" customHeight="1" x14ac:dyDescent="0.25">
      <c r="A71" s="98" t="str">
        <f>'EMR '!A507</f>
        <v>4.3.2.</v>
      </c>
      <c r="B71" s="12" t="str">
        <f>'EMR '!B507</f>
        <v>EMR-432</v>
      </c>
      <c r="C71" s="192" t="str">
        <f>'EMR '!C507</f>
        <v>Mantenimiento correctivo</v>
      </c>
      <c r="D71" s="125">
        <v>1</v>
      </c>
      <c r="E71" s="652"/>
      <c r="F71" s="95"/>
      <c r="G71" s="96"/>
      <c r="H71" s="268">
        <f t="shared" si="38"/>
        <v>0</v>
      </c>
      <c r="I71" s="139">
        <f t="shared" si="39"/>
        <v>0</v>
      </c>
      <c r="J71" s="203"/>
    </row>
    <row r="72" spans="1:10" ht="23.25" customHeight="1" x14ac:dyDescent="0.25">
      <c r="A72" s="271">
        <f>'EMR '!A512</f>
        <v>5</v>
      </c>
      <c r="B72" s="664" t="str">
        <f>'EMR '!B512:C512</f>
        <v>PERFILES DEL PERSONAL DE SOPORTE Y MESA DE AYUDA</v>
      </c>
      <c r="C72" s="665"/>
      <c r="D72" s="107"/>
      <c r="E72" s="272"/>
      <c r="F72" s="108"/>
      <c r="G72" s="108"/>
      <c r="H72" s="270">
        <f t="shared" ref="H72:I72" si="40">SUM(H73:H79)</f>
        <v>0</v>
      </c>
      <c r="I72" s="137">
        <f t="shared" si="40"/>
        <v>0</v>
      </c>
      <c r="J72" s="207"/>
    </row>
    <row r="73" spans="1:10" s="1" customFormat="1" ht="15.75" customHeight="1" x14ac:dyDescent="0.25">
      <c r="A73" s="668" t="str">
        <f>'EMR '!A513</f>
        <v>5.1</v>
      </c>
      <c r="B73" s="114" t="str">
        <f>'EMR '!B515</f>
        <v>EMR-511</v>
      </c>
      <c r="C73" s="99" t="s">
        <v>384</v>
      </c>
      <c r="D73" s="323">
        <v>1</v>
      </c>
      <c r="E73" s="654"/>
      <c r="F73" s="95">
        <v>0</v>
      </c>
      <c r="G73" s="96"/>
      <c r="H73" s="268">
        <f t="shared" ref="H73:H79" si="41">(+F73*G73)*D73</f>
        <v>0</v>
      </c>
      <c r="I73" s="139">
        <f t="shared" ref="I73:I79" si="42">(D73*F73)+H73</f>
        <v>0</v>
      </c>
      <c r="J73" s="203"/>
    </row>
    <row r="74" spans="1:10" s="1" customFormat="1" ht="15.75" customHeight="1" x14ac:dyDescent="0.25">
      <c r="A74" s="669"/>
      <c r="B74" s="114" t="str">
        <f>'EMR '!B516</f>
        <v>EMR-512</v>
      </c>
      <c r="C74" s="99" t="s">
        <v>381</v>
      </c>
      <c r="D74" s="323">
        <v>1</v>
      </c>
      <c r="E74" s="655"/>
      <c r="F74" s="95">
        <v>0</v>
      </c>
      <c r="G74" s="326"/>
      <c r="H74" s="268">
        <f>(+F74*G76)*D74</f>
        <v>0</v>
      </c>
      <c r="I74" s="139">
        <f t="shared" si="42"/>
        <v>0</v>
      </c>
      <c r="J74" s="203"/>
    </row>
    <row r="75" spans="1:10" s="1" customFormat="1" ht="15.75" customHeight="1" x14ac:dyDescent="0.25">
      <c r="A75" s="669"/>
      <c r="B75" s="114" t="str">
        <f>'EMR '!B517</f>
        <v>EMR-513</v>
      </c>
      <c r="C75" s="99" t="s">
        <v>421</v>
      </c>
      <c r="D75" s="323">
        <v>1</v>
      </c>
      <c r="E75" s="655"/>
      <c r="F75" s="95">
        <v>0</v>
      </c>
      <c r="G75" s="326"/>
      <c r="H75" s="268">
        <f>(+F75*G77)*D75</f>
        <v>0</v>
      </c>
      <c r="I75" s="139">
        <f t="shared" si="42"/>
        <v>0</v>
      </c>
      <c r="J75" s="203"/>
    </row>
    <row r="76" spans="1:10" s="1" customFormat="1" ht="15.75" customHeight="1" x14ac:dyDescent="0.25">
      <c r="A76" s="669"/>
      <c r="B76" s="114" t="str">
        <f>'EMR '!B518</f>
        <v>EMR-514</v>
      </c>
      <c r="C76" s="99" t="s">
        <v>422</v>
      </c>
      <c r="D76" s="323">
        <v>1</v>
      </c>
      <c r="E76" s="655"/>
      <c r="F76" s="95">
        <v>0</v>
      </c>
      <c r="G76" s="96"/>
      <c r="H76" s="268">
        <f>(+F76*G78)*D76</f>
        <v>0</v>
      </c>
      <c r="I76" s="139">
        <f t="shared" si="42"/>
        <v>0</v>
      </c>
      <c r="J76" s="203"/>
    </row>
    <row r="77" spans="1:10" s="1" customFormat="1" ht="15.75" customHeight="1" x14ac:dyDescent="0.25">
      <c r="A77" s="669"/>
      <c r="B77" s="114" t="str">
        <f>'EMR '!B519</f>
        <v>EMR-515</v>
      </c>
      <c r="C77" s="99" t="s">
        <v>362</v>
      </c>
      <c r="D77" s="323">
        <v>1</v>
      </c>
      <c r="E77" s="655"/>
      <c r="F77" s="95">
        <v>0</v>
      </c>
      <c r="G77" s="96"/>
      <c r="H77" s="268">
        <f>(+F77*G79)*D77</f>
        <v>0</v>
      </c>
      <c r="I77" s="139">
        <f t="shared" si="42"/>
        <v>0</v>
      </c>
      <c r="J77" s="203"/>
    </row>
    <row r="78" spans="1:10" s="1" customFormat="1" ht="15.75" customHeight="1" x14ac:dyDescent="0.25">
      <c r="A78" s="669"/>
      <c r="B78" s="114" t="str">
        <f>'EMR '!B520</f>
        <v>EMR-516</v>
      </c>
      <c r="C78" s="99" t="s">
        <v>348</v>
      </c>
      <c r="D78" s="323">
        <v>7</v>
      </c>
      <c r="E78" s="655"/>
      <c r="F78" s="95">
        <v>0</v>
      </c>
      <c r="G78" s="96"/>
      <c r="H78" s="268">
        <f t="shared" si="41"/>
        <v>0</v>
      </c>
      <c r="I78" s="139">
        <f t="shared" si="42"/>
        <v>0</v>
      </c>
      <c r="J78" s="203"/>
    </row>
    <row r="79" spans="1:10" s="1" customFormat="1" ht="15.75" customHeight="1" x14ac:dyDescent="0.25">
      <c r="A79" s="669"/>
      <c r="B79" s="114" t="str">
        <f>'EMR '!B521</f>
        <v>EMR-517</v>
      </c>
      <c r="C79" s="99" t="s">
        <v>363</v>
      </c>
      <c r="D79" s="323">
        <v>2</v>
      </c>
      <c r="E79" s="656"/>
      <c r="F79" s="95">
        <v>0</v>
      </c>
      <c r="G79" s="96"/>
      <c r="H79" s="268">
        <f t="shared" si="41"/>
        <v>0</v>
      </c>
      <c r="I79" s="139">
        <f t="shared" si="42"/>
        <v>0</v>
      </c>
      <c r="J79" s="203"/>
    </row>
    <row r="80" spans="1:10" x14ac:dyDescent="0.25">
      <c r="A80" s="54">
        <v>6</v>
      </c>
      <c r="B80" s="672" t="str">
        <f>'EMR '!B522:C522</f>
        <v>LICENCIAMIENTO</v>
      </c>
      <c r="C80" s="672"/>
      <c r="D80" s="55"/>
      <c r="E80" s="56"/>
      <c r="F80" s="64">
        <f>+F81+F89</f>
        <v>0</v>
      </c>
      <c r="G80" s="64"/>
      <c r="H80" s="64">
        <f>+H81+H89</f>
        <v>0</v>
      </c>
      <c r="I80" s="137">
        <f>+I81+I89</f>
        <v>0</v>
      </c>
      <c r="J80" s="207"/>
    </row>
    <row r="81" spans="1:11" x14ac:dyDescent="0.25">
      <c r="A81" s="60" t="str">
        <f>'EMR '!A523</f>
        <v>6.1.</v>
      </c>
      <c r="B81" s="657" t="str">
        <f>'EMR '!B523:C523</f>
        <v>OFFICE 365</v>
      </c>
      <c r="C81" s="657"/>
      <c r="D81" s="46"/>
      <c r="E81" s="61"/>
      <c r="F81" s="63">
        <f>F82+F87</f>
        <v>0</v>
      </c>
      <c r="G81" s="63"/>
      <c r="H81" s="63">
        <f>H82+H87</f>
        <v>0</v>
      </c>
      <c r="I81" s="138">
        <f>I82+I87</f>
        <v>0</v>
      </c>
      <c r="J81" s="202"/>
    </row>
    <row r="82" spans="1:11" x14ac:dyDescent="0.25">
      <c r="A82" s="86" t="str">
        <f>'EMR '!A524</f>
        <v>6.1.1.</v>
      </c>
      <c r="B82" s="658" t="str">
        <f>'EMR '!B524:C524</f>
        <v>OFIMATICA</v>
      </c>
      <c r="C82" s="658"/>
      <c r="D82" s="81">
        <f>SUM(D83:D86)</f>
        <v>2833</v>
      </c>
      <c r="E82" s="87"/>
      <c r="F82" s="82">
        <f>SUM(F83:F86)</f>
        <v>0</v>
      </c>
      <c r="G82" s="82"/>
      <c r="H82" s="82">
        <f>SUM(H83:H86)</f>
        <v>0</v>
      </c>
      <c r="I82" s="141">
        <f>SUM(I83:I86)</f>
        <v>0</v>
      </c>
      <c r="J82" s="205"/>
    </row>
    <row r="83" spans="1:11" x14ac:dyDescent="0.25">
      <c r="A83" s="98" t="str">
        <f>'EMR '!A525</f>
        <v>6.1.1.1.</v>
      </c>
      <c r="B83" s="12" t="str">
        <f>'EMR '!B525</f>
        <v>EMR-611</v>
      </c>
      <c r="C83" s="192" t="str">
        <f>'EMR '!C525</f>
        <v xml:space="preserve">Office 365 Enterprise E1 </v>
      </c>
      <c r="D83" s="125">
        <f>'EMR '!D525</f>
        <v>780</v>
      </c>
      <c r="E83" s="651"/>
      <c r="F83" s="95"/>
      <c r="G83" s="96"/>
      <c r="H83" s="268">
        <f t="shared" ref="H83:H86" si="43">(+F83*G83)*D83</f>
        <v>0</v>
      </c>
      <c r="I83" s="139">
        <f t="shared" ref="I83:I86" si="44">(D83*F83)+H83</f>
        <v>0</v>
      </c>
      <c r="J83" s="203"/>
    </row>
    <row r="84" spans="1:11" x14ac:dyDescent="0.25">
      <c r="A84" s="98" t="str">
        <f>'EMR '!A530</f>
        <v>6.1.1.2.</v>
      </c>
      <c r="B84" s="12" t="str">
        <f>'EMR '!B530</f>
        <v>EMR-612</v>
      </c>
      <c r="C84" s="192" t="str">
        <f>'EMR '!C530</f>
        <v xml:space="preserve">Office 365 Enterprise E3 </v>
      </c>
      <c r="D84" s="125">
        <f>'EMR '!D530</f>
        <v>620</v>
      </c>
      <c r="E84" s="653"/>
      <c r="F84" s="95"/>
      <c r="G84" s="96"/>
      <c r="H84" s="268">
        <f t="shared" si="43"/>
        <v>0</v>
      </c>
      <c r="I84" s="139">
        <f t="shared" si="44"/>
        <v>0</v>
      </c>
      <c r="J84" s="203"/>
    </row>
    <row r="85" spans="1:11" x14ac:dyDescent="0.25">
      <c r="A85" s="98" t="str">
        <f>'EMR '!A535</f>
        <v>6.1.1.3.</v>
      </c>
      <c r="B85" s="12" t="str">
        <f>'EMR '!B535</f>
        <v>EMR-613</v>
      </c>
      <c r="C85" s="192" t="str">
        <f>'EMR '!C535</f>
        <v xml:space="preserve">Office 365 Pro Plus </v>
      </c>
      <c r="D85" s="125">
        <f>'EMR '!D535</f>
        <v>176</v>
      </c>
      <c r="E85" s="653"/>
      <c r="F85" s="95"/>
      <c r="G85" s="96"/>
      <c r="H85" s="268">
        <f t="shared" si="43"/>
        <v>0</v>
      </c>
      <c r="I85" s="139">
        <f t="shared" si="44"/>
        <v>0</v>
      </c>
      <c r="J85" s="203"/>
    </row>
    <row r="86" spans="1:11" ht="21" customHeight="1" x14ac:dyDescent="0.25">
      <c r="A86" s="98" t="s">
        <v>463</v>
      </c>
      <c r="B86" s="12" t="str">
        <f>'EMR '!B540</f>
        <v>EMR-614</v>
      </c>
      <c r="C86" s="192" t="str">
        <f>'EMR '!C540</f>
        <v>Compresión de Archivos</v>
      </c>
      <c r="D86" s="126">
        <f>'EMR '!D540</f>
        <v>1257</v>
      </c>
      <c r="E86" s="652"/>
      <c r="F86" s="95"/>
      <c r="G86" s="96"/>
      <c r="H86" s="268">
        <f t="shared" si="43"/>
        <v>0</v>
      </c>
      <c r="I86" s="139">
        <f t="shared" si="44"/>
        <v>0</v>
      </c>
      <c r="J86" s="203"/>
      <c r="K86" s="57"/>
    </row>
    <row r="87" spans="1:11" x14ac:dyDescent="0.25">
      <c r="A87" s="86" t="str">
        <f>'EMR '!A545</f>
        <v>6.1.2.</v>
      </c>
      <c r="B87" s="658" t="str">
        <f>'EMR '!B545:C545</f>
        <v>Seguridad ofimatica office 365</v>
      </c>
      <c r="C87" s="658"/>
      <c r="D87" s="81">
        <f>SUM(D88)</f>
        <v>780</v>
      </c>
      <c r="E87" s="87"/>
      <c r="F87" s="82">
        <f>F88</f>
        <v>0</v>
      </c>
      <c r="G87" s="82"/>
      <c r="H87" s="82">
        <f t="shared" ref="H87:I87" si="45">H88</f>
        <v>0</v>
      </c>
      <c r="I87" s="141">
        <f t="shared" si="45"/>
        <v>0</v>
      </c>
      <c r="J87" s="205"/>
    </row>
    <row r="88" spans="1:11" ht="27" customHeight="1" x14ac:dyDescent="0.25">
      <c r="A88" s="100" t="str">
        <f>'EMR '!A530</f>
        <v>6.1.1.2.</v>
      </c>
      <c r="B88" s="192" t="str">
        <f>'EMR '!B546</f>
        <v>EMR-615</v>
      </c>
      <c r="C88" s="192" t="str">
        <f>'EMR '!C546</f>
        <v>DLP para Microsoft Office 365</v>
      </c>
      <c r="D88" s="120">
        <f>'EMR '!D546</f>
        <v>780</v>
      </c>
      <c r="E88" s="286"/>
      <c r="F88" s="95">
        <v>0</v>
      </c>
      <c r="G88" s="96"/>
      <c r="H88" s="268">
        <f t="shared" ref="H88" si="46">(+F88*G88)*D88</f>
        <v>0</v>
      </c>
      <c r="I88" s="139">
        <f t="shared" ref="I88" si="47">(D88*F88)+H88</f>
        <v>0</v>
      </c>
      <c r="J88" s="203"/>
    </row>
    <row r="89" spans="1:11" ht="17.25" customHeight="1" x14ac:dyDescent="0.25">
      <c r="A89" s="60" t="str">
        <f>'EMR '!A551</f>
        <v>6.2.</v>
      </c>
      <c r="B89" s="657" t="str">
        <f>'EMR '!B551:C551</f>
        <v>SOFTWARE DE VIRTUALIZACIÓN</v>
      </c>
      <c r="C89" s="657"/>
      <c r="D89" s="46">
        <f>D90</f>
        <v>4</v>
      </c>
      <c r="E89" s="61"/>
      <c r="F89" s="63">
        <v>0</v>
      </c>
      <c r="G89" s="63"/>
      <c r="H89" s="63">
        <f t="shared" ref="H89:I90" si="48">H90</f>
        <v>0</v>
      </c>
      <c r="I89" s="138">
        <f t="shared" si="48"/>
        <v>0</v>
      </c>
      <c r="J89" s="202"/>
    </row>
    <row r="90" spans="1:11" x14ac:dyDescent="0.25">
      <c r="A90" s="86" t="str">
        <f>'EMR '!A552</f>
        <v>6.1.2.</v>
      </c>
      <c r="B90" s="658" t="str">
        <f>'EMR '!B552:C552</f>
        <v>Virtualización servidores</v>
      </c>
      <c r="C90" s="658"/>
      <c r="D90" s="81">
        <f>SUM(D91:D91)</f>
        <v>4</v>
      </c>
      <c r="E90" s="87"/>
      <c r="F90" s="82">
        <f>SUM(F91)</f>
        <v>0</v>
      </c>
      <c r="G90" s="82"/>
      <c r="H90" s="82">
        <f t="shared" ref="H90" si="49">SUM(H91)</f>
        <v>0</v>
      </c>
      <c r="I90" s="141">
        <f t="shared" si="48"/>
        <v>0</v>
      </c>
      <c r="J90" s="205"/>
    </row>
    <row r="91" spans="1:11" ht="15.75" thickBot="1" x14ac:dyDescent="0.3">
      <c r="A91" s="101" t="str">
        <f>'EMR '!A553</f>
        <v>6.1.2.1.</v>
      </c>
      <c r="B91" s="102" t="str">
        <f>'EMR '!B553</f>
        <v>EMR-616</v>
      </c>
      <c r="C91" s="103" t="str">
        <f>'EMR '!C553</f>
        <v>Servicios virtualizados</v>
      </c>
      <c r="D91" s="104">
        <f>'EMR '!D553</f>
        <v>4</v>
      </c>
      <c r="E91" s="287"/>
      <c r="F91" s="105"/>
      <c r="G91" s="106"/>
      <c r="H91" s="268">
        <f t="shared" ref="H91" si="50">(+F91*G91)*D91</f>
        <v>0</v>
      </c>
      <c r="I91" s="139">
        <f t="shared" ref="I91" si="51">(D91*F91)+H91</f>
        <v>0</v>
      </c>
      <c r="J91" s="203"/>
    </row>
    <row r="92" spans="1:11" ht="15.75" thickBot="1" x14ac:dyDescent="0.3">
      <c r="A92" s="662"/>
      <c r="B92" s="663"/>
      <c r="C92" s="659" t="s">
        <v>383</v>
      </c>
      <c r="D92" s="660"/>
      <c r="E92" s="288"/>
      <c r="F92" s="112">
        <f>F10+F27+F45+F72+F80</f>
        <v>0</v>
      </c>
      <c r="G92" s="327"/>
      <c r="H92" s="112">
        <f>H10+H27+H45+H72+H80</f>
        <v>0</v>
      </c>
      <c r="I92" s="142">
        <f>I10+I27+I45+I72+I80</f>
        <v>0</v>
      </c>
      <c r="J92" s="206"/>
    </row>
    <row r="93" spans="1:11" x14ac:dyDescent="0.25">
      <c r="A93" s="9"/>
      <c r="B93" s="9"/>
      <c r="C93" s="9"/>
      <c r="D93" s="9"/>
      <c r="E93" s="9"/>
      <c r="F93" s="9"/>
      <c r="G93" s="328"/>
      <c r="H93" s="9"/>
      <c r="I93" s="9"/>
      <c r="J93" s="9"/>
    </row>
    <row r="94" spans="1:11" ht="15.75" thickBot="1" x14ac:dyDescent="0.3">
      <c r="A94" s="9"/>
      <c r="B94" s="9"/>
      <c r="C94" s="9"/>
      <c r="D94" s="9"/>
      <c r="E94" s="9"/>
      <c r="F94" s="9"/>
      <c r="G94" s="328"/>
      <c r="H94" s="9"/>
      <c r="I94" s="9"/>
      <c r="J94" s="9"/>
    </row>
    <row r="95" spans="1:11" x14ac:dyDescent="0.25">
      <c r="A95" s="700" t="s">
        <v>131</v>
      </c>
      <c r="B95" s="701"/>
      <c r="C95" s="608"/>
      <c r="D95" s="609"/>
      <c r="E95" s="609"/>
      <c r="F95" s="609"/>
      <c r="G95" s="609"/>
      <c r="H95" s="610"/>
      <c r="I95" s="9"/>
      <c r="J95" s="9"/>
    </row>
    <row r="96" spans="1:11" x14ac:dyDescent="0.25">
      <c r="A96" s="702" t="s">
        <v>132</v>
      </c>
      <c r="B96" s="703"/>
      <c r="C96" s="611"/>
      <c r="D96" s="612"/>
      <c r="E96" s="612"/>
      <c r="F96" s="612"/>
      <c r="G96" s="612"/>
      <c r="H96" s="613"/>
      <c r="I96" s="9"/>
      <c r="J96" s="9"/>
    </row>
    <row r="97" spans="1:10" x14ac:dyDescent="0.25">
      <c r="A97" s="702" t="s">
        <v>133</v>
      </c>
      <c r="B97" s="703"/>
      <c r="C97" s="611"/>
      <c r="D97" s="612"/>
      <c r="E97" s="612"/>
      <c r="F97" s="612"/>
      <c r="G97" s="612"/>
      <c r="H97" s="613"/>
      <c r="I97" s="9"/>
      <c r="J97" s="9"/>
    </row>
    <row r="98" spans="1:10" ht="15.75" thickBot="1" x14ac:dyDescent="0.3">
      <c r="A98" s="704" t="s">
        <v>134</v>
      </c>
      <c r="B98" s="705"/>
      <c r="C98" s="614"/>
      <c r="D98" s="615"/>
      <c r="E98" s="615"/>
      <c r="F98" s="615"/>
      <c r="G98" s="615"/>
      <c r="H98" s="616"/>
      <c r="I98" s="9"/>
      <c r="J98" s="9"/>
    </row>
    <row r="99" spans="1:10" x14ac:dyDescent="0.25">
      <c r="A99" s="9"/>
      <c r="B99" s="9"/>
      <c r="C99" s="9"/>
      <c r="D99" s="9"/>
      <c r="E99" s="9"/>
      <c r="F99" s="9"/>
      <c r="G99" s="328"/>
      <c r="H99" s="9"/>
      <c r="I99" s="9"/>
      <c r="J99" s="9"/>
    </row>
  </sheetData>
  <sheetProtection algorithmName="SHA-512" hashValue="junlFAjHaseYnziBl97GJBH8+/GisnMz9DrJLfDCXz/lxQPqwGbEzjgkaxSP2YaE+uBj2y8wgrSCILAk+6ZcJA==" saltValue="D5SJ9yNV/CjdwRKOKGaJtA==" spinCount="100000" sheet="1" formatColumns="0" formatRows="0" selectLockedCells="1"/>
  <customSheetViews>
    <customSheetView guid="{B344FB07-4E4E-4356-8360-9C856BDF4D28}" scale="90" topLeftCell="A13">
      <selection activeCell="D21" sqref="D21"/>
      <pageMargins left="0.7" right="0.7" top="0.75" bottom="0.75" header="0.3" footer="0.3"/>
      <pageSetup orientation="portrait" r:id="rId1"/>
    </customSheetView>
    <customSheetView guid="{77337186-7B91-4AA7-8A9B-A289906DCABD}" showPageBreaks="1" printArea="1" view="pageBreakPreview">
      <selection activeCell="G102" sqref="G102"/>
      <pageMargins left="0.7" right="0.7" top="0.75" bottom="0.75" header="0.3" footer="0.3"/>
      <pageSetup scale="58" orientation="portrait" r:id="rId2"/>
    </customSheetView>
  </customSheetViews>
  <mergeCells count="64">
    <mergeCell ref="A95:B95"/>
    <mergeCell ref="A96:B96"/>
    <mergeCell ref="A97:B97"/>
    <mergeCell ref="A98:B98"/>
    <mergeCell ref="C95:H95"/>
    <mergeCell ref="C96:H96"/>
    <mergeCell ref="C97:H97"/>
    <mergeCell ref="C98:H98"/>
    <mergeCell ref="A6:I6"/>
    <mergeCell ref="B7:B9"/>
    <mergeCell ref="B48:B49"/>
    <mergeCell ref="A48:A49"/>
    <mergeCell ref="A51:A52"/>
    <mergeCell ref="B51:B52"/>
    <mergeCell ref="B42:C42"/>
    <mergeCell ref="B34:C34"/>
    <mergeCell ref="B28:C28"/>
    <mergeCell ref="B39:C39"/>
    <mergeCell ref="B43:C43"/>
    <mergeCell ref="E48:E49"/>
    <mergeCell ref="E17:E23"/>
    <mergeCell ref="E25:E26"/>
    <mergeCell ref="A1:I5"/>
    <mergeCell ref="B65:C65"/>
    <mergeCell ref="B11:C11"/>
    <mergeCell ref="B24:C24"/>
    <mergeCell ref="E7:E9"/>
    <mergeCell ref="F7:I7"/>
    <mergeCell ref="F9:I9"/>
    <mergeCell ref="A7:A9"/>
    <mergeCell ref="C7:C9"/>
    <mergeCell ref="D7:D9"/>
    <mergeCell ref="B10:C10"/>
    <mergeCell ref="B37:C37"/>
    <mergeCell ref="B27:C27"/>
    <mergeCell ref="E51:E52"/>
    <mergeCell ref="E58:E60"/>
    <mergeCell ref="A54:A55"/>
    <mergeCell ref="C92:D92"/>
    <mergeCell ref="B45:C45"/>
    <mergeCell ref="A92:B92"/>
    <mergeCell ref="B72:C72"/>
    <mergeCell ref="B47:C47"/>
    <mergeCell ref="B50:C50"/>
    <mergeCell ref="A73:A79"/>
    <mergeCell ref="B69:C69"/>
    <mergeCell ref="B53:C53"/>
    <mergeCell ref="B54:B55"/>
    <mergeCell ref="B56:C56"/>
    <mergeCell ref="B46:C46"/>
    <mergeCell ref="B57:C57"/>
    <mergeCell ref="B61:C61"/>
    <mergeCell ref="B67:C67"/>
    <mergeCell ref="B80:C80"/>
    <mergeCell ref="B81:C81"/>
    <mergeCell ref="B89:C89"/>
    <mergeCell ref="B90:C90"/>
    <mergeCell ref="B82:C82"/>
    <mergeCell ref="B87:C87"/>
    <mergeCell ref="E54:E55"/>
    <mergeCell ref="E62:E64"/>
    <mergeCell ref="E70:E71"/>
    <mergeCell ref="E73:E79"/>
    <mergeCell ref="E83:E86"/>
  </mergeCells>
  <pageMargins left="0.7" right="0.7" top="0.75" bottom="0.75" header="0.3" footer="0.3"/>
  <pageSetup scale="57" orientation="portrait" r:id="rId3"/>
  <ignoredErrors>
    <ignoredError sqref="B48 H24 I24" formula="1"/>
    <ignoredError sqref="H29" unlockedFormula="1"/>
  </ignoredErrors>
  <drawing r:id="rId4"/>
  <legacy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5F2FC748-F04C-454F-9C06-7FB0F9A6D206}">
            <x14:iconSet iconSet="3Symbols" custom="1">
              <x14:cfvo type="percent">
                <xm:f>0</xm:f>
              </x14:cfvo>
              <x14:cfvo type="num">
                <xm:f>TotalCostos!$J$9</xm:f>
              </x14:cfvo>
              <x14:cfvo type="num" gte="0">
                <xm:f>TotalCostos!$J$9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31" operator="lessThanOrEqual" id="{FBCB0590-1BC4-4BBD-9B3A-059F0E498FF5}">
            <xm:f>TotalCostos!$J$9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greaterThan" id="{035927BF-A983-4502-BC2C-1DDEB6796AE2}">
            <xm:f>TotalCostos!$J$9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iconSet" priority="16" id="{A9A73DAB-FE21-484B-8008-1BA72FA37AF0}">
            <x14:iconSet iconSet="3Symbols" custom="1">
              <x14:cfvo type="percent">
                <xm:f>0</xm:f>
              </x14:cfvo>
              <x14:cfvo type="num">
                <xm:f>TotalCostos!$J$10</xm:f>
              </x14:cfvo>
              <x14:cfvo type="num" gte="0">
                <xm:f>TotalCostos!$J$10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17" operator="lessThanOrEqual" id="{8E21C576-B93E-4E91-BEE3-E5EC54C3B47F}">
            <xm:f>TotalCostos!$J$10</xm:f>
            <x14:dxf>
              <fill>
                <patternFill>
                  <bgColor rgb="FF00B050"/>
                </patternFill>
              </fill>
            </x14:dxf>
          </x14:cfRule>
          <x14:cfRule type="cellIs" priority="18" operator="greaterThan" id="{D4135B8A-7D89-41F5-8F41-7C080C7122AA}">
            <xm:f>TotalCostos!$J$10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iconSet" priority="13" id="{6481F7A9-CC21-4762-93AE-F44BDAC14C79}">
            <x14:iconSet iconSet="3Symbols" custom="1">
              <x14:cfvo type="percent">
                <xm:f>0</xm:f>
              </x14:cfvo>
              <x14:cfvo type="num">
                <xm:f>TotalCostos!$J$12</xm:f>
              </x14:cfvo>
              <x14:cfvo type="num" gte="0">
                <xm:f>TotalCostos!$J$12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14" operator="lessThanOrEqual" id="{A342735F-68BC-4AC6-A401-234226E1C1D4}">
            <xm:f>TotalCostos!$J$12</xm:f>
            <x14:dxf>
              <fill>
                <patternFill>
                  <bgColor rgb="FF00B050"/>
                </patternFill>
              </fill>
            </x14:dxf>
          </x14:cfRule>
          <x14:cfRule type="cellIs" priority="15" operator="greaterThan" id="{BF64B878-BEA2-4FCE-BE67-A18CB2D12502}">
            <xm:f>TotalCostos!$J$12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I45</xm:sqref>
        </x14:conditionalFormatting>
        <x14:conditionalFormatting xmlns:xm="http://schemas.microsoft.com/office/excel/2006/main">
          <x14:cfRule type="iconSet" priority="10" id="{D45F793B-575E-4730-BE28-E6FF4A0ED396}">
            <x14:iconSet iconSet="3Symbols" custom="1">
              <x14:cfvo type="percent">
                <xm:f>0</xm:f>
              </x14:cfvo>
              <x14:cfvo type="num">
                <xm:f>TotalCostos!$J$13</xm:f>
              </x14:cfvo>
              <x14:cfvo type="num" gte="0">
                <xm:f>TotalCostos!$J$13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11" operator="lessThanOrEqual" id="{0EA34F29-C1BA-434B-B3A5-A4BA5B1378F9}">
            <xm:f>TotalCostos!$J$13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greaterThan" id="{BCE9D5BE-97C9-4930-8465-A8520DDBC56E}">
            <xm:f>TotalCostos!$J$13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I72</xm:sqref>
        </x14:conditionalFormatting>
        <x14:conditionalFormatting xmlns:xm="http://schemas.microsoft.com/office/excel/2006/main">
          <x14:cfRule type="iconSet" priority="4" id="{013CD4ED-CD41-4BCA-85A5-D0D35FA47832}">
            <x14:iconSet iconSet="3Symbols" custom="1">
              <x14:cfvo type="percent">
                <xm:f>0</xm:f>
              </x14:cfvo>
              <x14:cfvo type="num">
                <xm:f>TotalCostos!$J$14</xm:f>
              </x14:cfvo>
              <x14:cfvo type="num" gte="0">
                <xm:f>TotalCostos!$J$14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5" operator="lessThanOrEqual" id="{341741A6-AF09-4CE5-B9FB-53BD485DD605}">
            <xm:f>TotalCostos!$J$14</xm:f>
            <x14:dxf>
              <fill>
                <patternFill>
                  <bgColor rgb="FF00B050"/>
                </patternFill>
              </fill>
            </x14:dxf>
          </x14:cfRule>
          <x14:cfRule type="cellIs" priority="6" operator="greaterThan" id="{63293C70-84D9-4D23-9BC8-3BA400C6B383}">
            <xm:f>TotalCostos!$J$14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I80</xm:sqref>
        </x14:conditionalFormatting>
        <x14:conditionalFormatting xmlns:xm="http://schemas.microsoft.com/office/excel/2006/main">
          <x14:cfRule type="iconSet" priority="1" id="{14A2AF8D-44C5-4BA9-ADAA-90DAADFA414E}">
            <x14:iconSet iconSet="3Symbols" custom="1">
              <x14:cfvo type="percent">
                <xm:f>0</xm:f>
              </x14:cfvo>
              <x14:cfvo type="num">
                <xm:f>TotalCostos!$J$11</xm:f>
              </x14:cfvo>
              <x14:cfvo type="num" gte="0">
                <xm:f>TotalCostos!$J$11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2" operator="lessThanOrEqual" id="{12A653EC-F03A-4CF9-A686-A1886BD585FA}">
            <xm:f>TotalCostos!$J$11</xm:f>
            <x14:dxf>
              <fill>
                <patternFill>
                  <bgColor rgb="FF00B050"/>
                </patternFill>
              </fill>
            </x14:dxf>
          </x14:cfRule>
          <x14:cfRule type="cellIs" priority="3" operator="greaterThan" id="{FDA73623-7FE0-4117-B1B6-BA06EF46A4D5}">
            <xm:f>TotalCostos!$J$11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I42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topLeftCell="A4" zoomScaleNormal="100" zoomScaleSheetLayoutView="100" workbookViewId="0">
      <selection activeCell="C22" sqref="C22:H22"/>
    </sheetView>
  </sheetViews>
  <sheetFormatPr baseColWidth="10" defaultRowHeight="15" x14ac:dyDescent="0.25"/>
  <cols>
    <col min="1" max="1" width="11.42578125" style="265"/>
    <col min="2" max="2" width="31.28515625" style="260" customWidth="1"/>
    <col min="3" max="3" width="21.7109375" style="260" customWidth="1"/>
    <col min="4" max="4" width="14.28515625" style="260" bestFit="1" customWidth="1"/>
    <col min="5" max="5" width="12.7109375" style="260" customWidth="1"/>
    <col min="6" max="6" width="11.42578125" style="266"/>
    <col min="7" max="7" width="15.140625" style="260" customWidth="1"/>
    <col min="8" max="8" width="22.7109375" style="267" customWidth="1"/>
    <col min="9" max="9" width="14" style="260" bestFit="1" customWidth="1"/>
    <col min="10" max="16384" width="11.42578125" style="260"/>
  </cols>
  <sheetData>
    <row r="1" spans="1:8" s="259" customFormat="1" ht="15" customHeight="1" x14ac:dyDescent="0.2">
      <c r="A1" s="539" t="s">
        <v>502</v>
      </c>
      <c r="B1" s="540"/>
      <c r="C1" s="540"/>
      <c r="D1" s="540"/>
      <c r="E1" s="540"/>
      <c r="F1" s="540"/>
      <c r="G1" s="540"/>
      <c r="H1" s="541"/>
    </row>
    <row r="2" spans="1:8" s="259" customFormat="1" ht="12" customHeight="1" x14ac:dyDescent="0.2">
      <c r="A2" s="542"/>
      <c r="B2" s="543"/>
      <c r="C2" s="543"/>
      <c r="D2" s="543"/>
      <c r="E2" s="543"/>
      <c r="F2" s="543"/>
      <c r="G2" s="543"/>
      <c r="H2" s="544"/>
    </row>
    <row r="3" spans="1:8" s="259" customFormat="1" ht="12" customHeight="1" x14ac:dyDescent="0.2">
      <c r="A3" s="542"/>
      <c r="B3" s="543"/>
      <c r="C3" s="543"/>
      <c r="D3" s="543"/>
      <c r="E3" s="543"/>
      <c r="F3" s="543"/>
      <c r="G3" s="543"/>
      <c r="H3" s="544"/>
    </row>
    <row r="4" spans="1:8" s="259" customFormat="1" ht="19.5" customHeight="1" x14ac:dyDescent="0.2">
      <c r="A4" s="542"/>
      <c r="B4" s="543"/>
      <c r="C4" s="543"/>
      <c r="D4" s="543"/>
      <c r="E4" s="543"/>
      <c r="F4" s="543"/>
      <c r="G4" s="543"/>
      <c r="H4" s="544"/>
    </row>
    <row r="5" spans="1:8" s="259" customFormat="1" ht="6" customHeight="1" thickBot="1" x14ac:dyDescent="0.25">
      <c r="A5" s="545"/>
      <c r="B5" s="546"/>
      <c r="C5" s="546"/>
      <c r="D5" s="546"/>
      <c r="E5" s="546"/>
      <c r="F5" s="546"/>
      <c r="G5" s="546"/>
      <c r="H5" s="547"/>
    </row>
    <row r="6" spans="1:8" ht="15.75" thickBot="1" x14ac:dyDescent="0.3">
      <c r="A6" s="710" t="str">
        <f>CostoProductosServicio!A6</f>
        <v>CONVOCATORIA PÚBLICA N° 269 - 2019</v>
      </c>
      <c r="B6" s="711"/>
      <c r="C6" s="711"/>
      <c r="D6" s="711"/>
      <c r="E6" s="711"/>
      <c r="F6" s="711"/>
      <c r="G6" s="711"/>
      <c r="H6" s="712"/>
    </row>
    <row r="7" spans="1:8" ht="15" customHeight="1" x14ac:dyDescent="0.25">
      <c r="A7" s="713" t="s">
        <v>0</v>
      </c>
      <c r="B7" s="723" t="s">
        <v>497</v>
      </c>
      <c r="C7" s="723"/>
      <c r="D7" s="723"/>
      <c r="E7" s="723"/>
      <c r="F7" s="723"/>
      <c r="G7" s="723"/>
      <c r="H7" s="724"/>
    </row>
    <row r="8" spans="1:8" ht="15.75" thickBot="1" x14ac:dyDescent="0.3">
      <c r="A8" s="714"/>
      <c r="B8" s="725"/>
      <c r="C8" s="725"/>
      <c r="D8" s="725"/>
      <c r="E8" s="725"/>
      <c r="F8" s="725"/>
      <c r="G8" s="725"/>
      <c r="H8" s="726"/>
    </row>
    <row r="9" spans="1:8" ht="18" customHeight="1" thickTop="1" x14ac:dyDescent="0.25">
      <c r="A9" s="713">
        <v>7</v>
      </c>
      <c r="B9" s="719" t="s">
        <v>102</v>
      </c>
      <c r="C9" s="720"/>
      <c r="D9" s="715" t="s">
        <v>105</v>
      </c>
      <c r="E9" s="715" t="s">
        <v>464</v>
      </c>
      <c r="F9" s="717"/>
      <c r="G9" s="717"/>
      <c r="H9" s="718"/>
    </row>
    <row r="10" spans="1:8" ht="21.75" thickBot="1" x14ac:dyDescent="0.3">
      <c r="A10" s="714"/>
      <c r="B10" s="721"/>
      <c r="C10" s="722"/>
      <c r="D10" s="716"/>
      <c r="E10" s="143" t="s">
        <v>67</v>
      </c>
      <c r="F10" s="144" t="s">
        <v>371</v>
      </c>
      <c r="G10" s="145" t="s">
        <v>71</v>
      </c>
      <c r="H10" s="146" t="s">
        <v>68</v>
      </c>
    </row>
    <row r="11" spans="1:8" ht="26.25" customHeight="1" thickTop="1" x14ac:dyDescent="0.25">
      <c r="A11" s="10" t="s">
        <v>475</v>
      </c>
      <c r="B11" s="708" t="s">
        <v>103</v>
      </c>
      <c r="C11" s="709"/>
      <c r="D11" s="88">
        <v>960</v>
      </c>
      <c r="E11" s="91"/>
      <c r="F11" s="110"/>
      <c r="G11" s="261">
        <f>(E11*F11)*D11</f>
        <v>0</v>
      </c>
      <c r="H11" s="92">
        <f>(D11*E11)+G11</f>
        <v>0</v>
      </c>
    </row>
    <row r="12" spans="1:8" ht="25.5" customHeight="1" x14ac:dyDescent="0.25">
      <c r="A12" s="11" t="s">
        <v>476</v>
      </c>
      <c r="B12" s="706" t="s">
        <v>104</v>
      </c>
      <c r="C12" s="707"/>
      <c r="D12" s="89">
        <v>30</v>
      </c>
      <c r="E12" s="91"/>
      <c r="F12" s="110"/>
      <c r="G12" s="261">
        <f t="shared" ref="G12:G17" si="0">(E12*F12)*D12</f>
        <v>0</v>
      </c>
      <c r="H12" s="92">
        <f t="shared" ref="H12:H17" si="1">(D12*E12)+G12</f>
        <v>0</v>
      </c>
    </row>
    <row r="13" spans="1:8" ht="25.5" customHeight="1" x14ac:dyDescent="0.25">
      <c r="A13" s="11" t="s">
        <v>477</v>
      </c>
      <c r="B13" s="706" t="s">
        <v>267</v>
      </c>
      <c r="C13" s="707"/>
      <c r="D13" s="89">
        <f>100/36</f>
        <v>2.7777777777777777</v>
      </c>
      <c r="E13" s="91"/>
      <c r="F13" s="110"/>
      <c r="G13" s="261">
        <f t="shared" si="0"/>
        <v>0</v>
      </c>
      <c r="H13" s="92">
        <f t="shared" si="1"/>
        <v>0</v>
      </c>
    </row>
    <row r="14" spans="1:8" ht="25.5" customHeight="1" x14ac:dyDescent="0.25">
      <c r="A14" s="10" t="s">
        <v>478</v>
      </c>
      <c r="B14" s="706" t="s">
        <v>266</v>
      </c>
      <c r="C14" s="707"/>
      <c r="D14" s="89">
        <f>100/36</f>
        <v>2.7777777777777777</v>
      </c>
      <c r="E14" s="91"/>
      <c r="F14" s="110"/>
      <c r="G14" s="261">
        <f t="shared" si="0"/>
        <v>0</v>
      </c>
      <c r="H14" s="92">
        <f t="shared" si="1"/>
        <v>0</v>
      </c>
    </row>
    <row r="15" spans="1:8" ht="22.5" customHeight="1" x14ac:dyDescent="0.25">
      <c r="A15" s="11" t="s">
        <v>479</v>
      </c>
      <c r="B15" s="706" t="s">
        <v>510</v>
      </c>
      <c r="C15" s="707"/>
      <c r="D15" s="89">
        <v>37</v>
      </c>
      <c r="E15" s="91"/>
      <c r="F15" s="110"/>
      <c r="G15" s="261">
        <f t="shared" si="0"/>
        <v>0</v>
      </c>
      <c r="H15" s="92">
        <f t="shared" si="1"/>
        <v>0</v>
      </c>
    </row>
    <row r="16" spans="1:8" ht="19.5" customHeight="1" x14ac:dyDescent="0.25">
      <c r="A16" s="11" t="s">
        <v>480</v>
      </c>
      <c r="B16" s="706" t="s">
        <v>127</v>
      </c>
      <c r="C16" s="707"/>
      <c r="D16" s="90">
        <v>900000</v>
      </c>
      <c r="E16" s="91"/>
      <c r="F16" s="110"/>
      <c r="G16" s="261">
        <f t="shared" si="0"/>
        <v>0</v>
      </c>
      <c r="H16" s="92">
        <f t="shared" si="1"/>
        <v>0</v>
      </c>
    </row>
    <row r="17" spans="1:8" ht="22.5" customHeight="1" thickBot="1" x14ac:dyDescent="0.3">
      <c r="A17" s="10" t="s">
        <v>481</v>
      </c>
      <c r="B17" s="727" t="s">
        <v>128</v>
      </c>
      <c r="C17" s="728"/>
      <c r="D17" s="116">
        <v>20000</v>
      </c>
      <c r="E17" s="117"/>
      <c r="F17" s="118"/>
      <c r="G17" s="261">
        <f t="shared" si="0"/>
        <v>0</v>
      </c>
      <c r="H17" s="92">
        <f t="shared" si="1"/>
        <v>0</v>
      </c>
    </row>
    <row r="18" spans="1:8" ht="24" customHeight="1" thickBot="1" x14ac:dyDescent="0.3">
      <c r="A18" s="735" t="s">
        <v>383</v>
      </c>
      <c r="B18" s="736"/>
      <c r="C18" s="197"/>
      <c r="D18" s="147"/>
      <c r="E18" s="148"/>
      <c r="F18" s="149"/>
      <c r="G18" s="150">
        <f>SUM(G11:G17)</f>
        <v>0</v>
      </c>
      <c r="H18" s="214">
        <f>SUM(H11:H17)</f>
        <v>0</v>
      </c>
    </row>
    <row r="19" spans="1:8" x14ac:dyDescent="0.25">
      <c r="A19" s="239"/>
      <c r="B19" s="239"/>
      <c r="C19" s="239"/>
      <c r="D19" s="239"/>
      <c r="E19" s="239"/>
      <c r="F19" s="239"/>
      <c r="G19" s="239"/>
      <c r="H19" s="239"/>
    </row>
    <row r="20" spans="1:8" ht="15.75" thickBot="1" x14ac:dyDescent="0.3">
      <c r="A20" s="239"/>
      <c r="B20" s="239"/>
      <c r="C20" s="239"/>
      <c r="D20" s="239"/>
      <c r="E20" s="239"/>
      <c r="F20" s="239"/>
      <c r="G20" s="239"/>
      <c r="H20" s="239"/>
    </row>
    <row r="21" spans="1:8" x14ac:dyDescent="0.25">
      <c r="A21" s="239"/>
      <c r="B21" s="262" t="s">
        <v>131</v>
      </c>
      <c r="C21" s="731"/>
      <c r="D21" s="731"/>
      <c r="E21" s="731"/>
      <c r="F21" s="731"/>
      <c r="G21" s="731"/>
      <c r="H21" s="732"/>
    </row>
    <row r="22" spans="1:8" x14ac:dyDescent="0.25">
      <c r="A22" s="239"/>
      <c r="B22" s="263" t="s">
        <v>132</v>
      </c>
      <c r="C22" s="733"/>
      <c r="D22" s="733"/>
      <c r="E22" s="733"/>
      <c r="F22" s="733"/>
      <c r="G22" s="733"/>
      <c r="H22" s="734"/>
    </row>
    <row r="23" spans="1:8" x14ac:dyDescent="0.25">
      <c r="A23" s="239"/>
      <c r="B23" s="263" t="s">
        <v>133</v>
      </c>
      <c r="C23" s="733"/>
      <c r="D23" s="733"/>
      <c r="E23" s="733"/>
      <c r="F23" s="733"/>
      <c r="G23" s="733"/>
      <c r="H23" s="734"/>
    </row>
    <row r="24" spans="1:8" ht="15.75" thickBot="1" x14ac:dyDescent="0.3">
      <c r="A24" s="239"/>
      <c r="B24" s="264" t="s">
        <v>134</v>
      </c>
      <c r="C24" s="729"/>
      <c r="D24" s="729"/>
      <c r="E24" s="729"/>
      <c r="F24" s="729"/>
      <c r="G24" s="729"/>
      <c r="H24" s="730"/>
    </row>
    <row r="25" spans="1:8" x14ac:dyDescent="0.25">
      <c r="A25" s="239"/>
      <c r="B25" s="239"/>
      <c r="C25" s="239"/>
      <c r="D25" s="239"/>
      <c r="E25" s="239"/>
      <c r="F25" s="239"/>
      <c r="G25" s="239"/>
      <c r="H25" s="239"/>
    </row>
  </sheetData>
  <sheetProtection algorithmName="SHA-512" hashValue="oc7CS62CHPya4coi/67t/AuXN79UwBLW/hkVp1pUmXxDlsOOdM1aN5HbEchjWhHqWkSJKMe50Em1UbMZX2G4Zg==" saltValue="B3CW/EHd44bg66i8Q/tAYQ==" spinCount="100000" sheet="1" formatColumns="0" formatRows="0" selectLockedCells="1"/>
  <protectedRanges>
    <protectedRange sqref="E11:F17" name="Rango1"/>
  </protectedRanges>
  <customSheetViews>
    <customSheetView guid="{B344FB07-4E4E-4356-8360-9C856BDF4D28}">
      <selection activeCell="C10" sqref="C10"/>
      <pageMargins left="0.7" right="0.7" top="0.75" bottom="0.75" header="0.3" footer="0.3"/>
      <pageSetup orientation="portrait" r:id="rId1"/>
    </customSheetView>
    <customSheetView guid="{77337186-7B91-4AA7-8A9B-A289906DCABD}" showPageBreaks="1" printArea="1" view="pageBreakPreview" topLeftCell="A13">
      <selection activeCell="J23" sqref="J23"/>
      <colBreaks count="1" manualBreakCount="1">
        <brk id="8" max="1048575" man="1"/>
      </colBreaks>
      <pageMargins left="0.7" right="0.7" top="0.75" bottom="0.75" header="0.3" footer="0.3"/>
      <pageSetup scale="65" orientation="portrait" r:id="rId2"/>
    </customSheetView>
  </customSheetViews>
  <mergeCells count="20">
    <mergeCell ref="B17:C17"/>
    <mergeCell ref="C24:H24"/>
    <mergeCell ref="C21:H21"/>
    <mergeCell ref="C22:H22"/>
    <mergeCell ref="C23:H23"/>
    <mergeCell ref="A18:B18"/>
    <mergeCell ref="A1:H5"/>
    <mergeCell ref="A6:H6"/>
    <mergeCell ref="A9:A10"/>
    <mergeCell ref="D9:D10"/>
    <mergeCell ref="E9:H9"/>
    <mergeCell ref="B9:C10"/>
    <mergeCell ref="A7:A8"/>
    <mergeCell ref="B7:H8"/>
    <mergeCell ref="B16:C16"/>
    <mergeCell ref="B11:C11"/>
    <mergeCell ref="B12:C12"/>
    <mergeCell ref="B13:C13"/>
    <mergeCell ref="B14:C14"/>
    <mergeCell ref="B15:C15"/>
  </mergeCells>
  <pageMargins left="0.7" right="0.7" top="0.75" bottom="0.75" header="0.3" footer="0.3"/>
  <pageSetup scale="64" orientation="portrait" r:id="rId3"/>
  <colBreaks count="1" manualBreakCount="1">
    <brk id="8" max="1048575" man="1"/>
  </colBreaks>
  <ignoredErrors>
    <ignoredError sqref="G11:G17" unlockedFormula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lessThanOrEqual" id="{4AC2FF03-BBF4-4784-AACC-DB2233532743}">
            <xm:f>TotalCostos!$J$15</xm:f>
            <x14:dxf>
              <fill>
                <patternFill>
                  <bgColor rgb="FF00B050"/>
                </patternFill>
              </fill>
            </x14:dxf>
          </x14:cfRule>
          <x14:cfRule type="cellIs" priority="3" operator="greaterThan" id="{6019CE3C-8CDB-4014-968B-9E571303516F}">
            <xm:f>TotalCostos!$J$15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iconSet" priority="1" id="{1ACAAA9D-F492-4265-BD7E-EBE875C48242}">
            <x14:iconSet iconSet="3Symbols" custom="1">
              <x14:cfvo type="percent">
                <xm:f>0</xm:f>
              </x14:cfvo>
              <x14:cfvo type="num">
                <xm:f>TotalCostos!$J$15</xm:f>
              </x14:cfvo>
              <x14:cfvo type="num" gte="0">
                <xm:f>TotalCostos!$J$15</xm:f>
              </x14:cfvo>
              <x14:cfIcon iconSet="3Symbols" iconId="2"/>
              <x14:cfIcon iconSet="3Symbols" iconId="2"/>
              <x14:cfIcon iconSet="3Symbols" iconId="0"/>
            </x14:iconSet>
          </x14:cfRule>
          <xm:sqref>H18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Normal="100" zoomScaleSheetLayoutView="100" workbookViewId="0">
      <selection activeCell="C17" sqref="C17:G17"/>
    </sheetView>
  </sheetViews>
  <sheetFormatPr baseColWidth="10" defaultRowHeight="15" x14ac:dyDescent="0.25"/>
  <cols>
    <col min="1" max="1" width="12.7109375" style="252" customWidth="1"/>
    <col min="2" max="2" width="15.5703125" style="253" customWidth="1"/>
    <col min="3" max="3" width="46.28515625" style="254" customWidth="1"/>
    <col min="4" max="4" width="12" style="255" customWidth="1"/>
    <col min="5" max="5" width="17.42578125" style="251" bestFit="1" customWidth="1"/>
    <col min="6" max="6" width="8.5703125" style="256" bestFit="1" customWidth="1"/>
    <col min="7" max="7" width="16" style="251" bestFit="1" customWidth="1"/>
    <col min="8" max="8" width="20.7109375" style="251" bestFit="1" customWidth="1"/>
    <col min="9" max="9" width="23.28515625" style="251" customWidth="1"/>
    <col min="10" max="10" width="14" style="251" bestFit="1" customWidth="1"/>
    <col min="11" max="16384" width="11.42578125" style="251"/>
  </cols>
  <sheetData>
    <row r="1" spans="1:8" s="248" customFormat="1" ht="15" customHeight="1" x14ac:dyDescent="0.2">
      <c r="A1" s="673" t="s">
        <v>501</v>
      </c>
      <c r="B1" s="674"/>
      <c r="C1" s="674"/>
      <c r="D1" s="674"/>
      <c r="E1" s="674"/>
      <c r="F1" s="674"/>
      <c r="G1" s="674"/>
      <c r="H1" s="675"/>
    </row>
    <row r="2" spans="1:8" s="248" customFormat="1" ht="12" customHeight="1" x14ac:dyDescent="0.2">
      <c r="A2" s="676"/>
      <c r="B2" s="677"/>
      <c r="C2" s="677"/>
      <c r="D2" s="677"/>
      <c r="E2" s="677"/>
      <c r="F2" s="677"/>
      <c r="G2" s="677"/>
      <c r="H2" s="678"/>
    </row>
    <row r="3" spans="1:8" s="248" customFormat="1" ht="12" customHeight="1" x14ac:dyDescent="0.2">
      <c r="A3" s="676"/>
      <c r="B3" s="677"/>
      <c r="C3" s="677"/>
      <c r="D3" s="677"/>
      <c r="E3" s="677"/>
      <c r="F3" s="677"/>
      <c r="G3" s="677"/>
      <c r="H3" s="678"/>
    </row>
    <row r="4" spans="1:8" s="248" customFormat="1" ht="19.5" customHeight="1" x14ac:dyDescent="0.2">
      <c r="A4" s="676"/>
      <c r="B4" s="677"/>
      <c r="C4" s="677"/>
      <c r="D4" s="677"/>
      <c r="E4" s="677"/>
      <c r="F4" s="677"/>
      <c r="G4" s="677"/>
      <c r="H4" s="678"/>
    </row>
    <row r="5" spans="1:8" s="248" customFormat="1" ht="6" customHeight="1" thickBot="1" x14ac:dyDescent="0.25">
      <c r="A5" s="679"/>
      <c r="B5" s="680"/>
      <c r="C5" s="680"/>
      <c r="D5" s="680"/>
      <c r="E5" s="680"/>
      <c r="F5" s="680"/>
      <c r="G5" s="680"/>
      <c r="H5" s="681"/>
    </row>
    <row r="6" spans="1:8" s="248" customFormat="1" ht="18.75" customHeight="1" x14ac:dyDescent="0.2">
      <c r="A6" s="737" t="str">
        <f>CostoProductosServicio!A6</f>
        <v>CONVOCATORIA PÚBLICA N° 269 - 2019</v>
      </c>
      <c r="B6" s="738"/>
      <c r="C6" s="738"/>
      <c r="D6" s="738"/>
      <c r="E6" s="738"/>
      <c r="F6" s="738"/>
      <c r="G6" s="738"/>
      <c r="H6" s="739"/>
    </row>
    <row r="7" spans="1:8" s="249" customFormat="1" ht="12" x14ac:dyDescent="0.2">
      <c r="A7" s="686" t="s">
        <v>0</v>
      </c>
      <c r="B7" s="740" t="s">
        <v>66</v>
      </c>
      <c r="C7" s="687" t="s">
        <v>102</v>
      </c>
      <c r="D7" s="688" t="s">
        <v>3</v>
      </c>
      <c r="E7" s="684" t="s">
        <v>126</v>
      </c>
      <c r="F7" s="684"/>
      <c r="G7" s="684"/>
      <c r="H7" s="685"/>
    </row>
    <row r="8" spans="1:8" s="249" customFormat="1" ht="22.5" x14ac:dyDescent="0.2">
      <c r="A8" s="686"/>
      <c r="B8" s="740"/>
      <c r="C8" s="687"/>
      <c r="D8" s="688"/>
      <c r="E8" s="195" t="s">
        <v>99</v>
      </c>
      <c r="F8" s="180" t="s">
        <v>369</v>
      </c>
      <c r="G8" s="195" t="s">
        <v>372</v>
      </c>
      <c r="H8" s="196" t="s">
        <v>368</v>
      </c>
    </row>
    <row r="9" spans="1:8" s="249" customFormat="1" ht="12" x14ac:dyDescent="0.2">
      <c r="A9" s="686"/>
      <c r="B9" s="740"/>
      <c r="C9" s="687"/>
      <c r="D9" s="688"/>
      <c r="E9" s="684" t="s">
        <v>100</v>
      </c>
      <c r="F9" s="684"/>
      <c r="G9" s="684"/>
      <c r="H9" s="685"/>
    </row>
    <row r="10" spans="1:8" s="250" customFormat="1" ht="12.75" x14ac:dyDescent="0.2">
      <c r="A10" s="51">
        <v>8</v>
      </c>
      <c r="B10" s="661" t="s">
        <v>498</v>
      </c>
      <c r="C10" s="661"/>
      <c r="D10" s="52"/>
      <c r="E10" s="62">
        <f>SUM(E11:E15)</f>
        <v>0</v>
      </c>
      <c r="F10" s="181"/>
      <c r="G10" s="62">
        <f t="shared" ref="G10" si="0">SUM(G11:G15)</f>
        <v>0</v>
      </c>
      <c r="H10" s="214">
        <f>E10+G10</f>
        <v>0</v>
      </c>
    </row>
    <row r="11" spans="1:8" s="249" customFormat="1" ht="21" customHeight="1" x14ac:dyDescent="0.2">
      <c r="A11" s="45" t="s">
        <v>467</v>
      </c>
      <c r="B11" s="682" t="s">
        <v>468</v>
      </c>
      <c r="C11" s="682"/>
      <c r="D11" s="46">
        <v>1</v>
      </c>
      <c r="E11" s="257"/>
      <c r="F11" s="258">
        <v>0</v>
      </c>
      <c r="G11" s="63">
        <f>E11*F11</f>
        <v>0</v>
      </c>
      <c r="H11" s="138">
        <f>G11+E11</f>
        <v>0</v>
      </c>
    </row>
    <row r="12" spans="1:8" x14ac:dyDescent="0.25">
      <c r="A12" s="45" t="s">
        <v>469</v>
      </c>
      <c r="B12" s="682" t="s">
        <v>470</v>
      </c>
      <c r="C12" s="682"/>
      <c r="D12" s="46">
        <v>1</v>
      </c>
      <c r="E12" s="257"/>
      <c r="F12" s="258">
        <v>0</v>
      </c>
      <c r="G12" s="63">
        <f t="shared" ref="G12:G14" si="1">E12*F12</f>
        <v>0</v>
      </c>
      <c r="H12" s="138">
        <f t="shared" ref="H12:H14" si="2">G12+E12</f>
        <v>0</v>
      </c>
    </row>
    <row r="13" spans="1:8" ht="34.5" customHeight="1" x14ac:dyDescent="0.25">
      <c r="A13" s="45" t="s">
        <v>471</v>
      </c>
      <c r="B13" s="682" t="s">
        <v>472</v>
      </c>
      <c r="C13" s="682"/>
      <c r="D13" s="46">
        <v>10</v>
      </c>
      <c r="E13" s="257"/>
      <c r="F13" s="258">
        <v>0</v>
      </c>
      <c r="G13" s="63">
        <f t="shared" si="1"/>
        <v>0</v>
      </c>
      <c r="H13" s="138">
        <f t="shared" si="2"/>
        <v>0</v>
      </c>
    </row>
    <row r="14" spans="1:8" ht="36" customHeight="1" x14ac:dyDescent="0.25">
      <c r="A14" s="45" t="s">
        <v>473</v>
      </c>
      <c r="B14" s="682" t="s">
        <v>474</v>
      </c>
      <c r="C14" s="682"/>
      <c r="D14" s="46">
        <v>1</v>
      </c>
      <c r="E14" s="257"/>
      <c r="F14" s="258">
        <v>0</v>
      </c>
      <c r="G14" s="63">
        <f t="shared" si="1"/>
        <v>0</v>
      </c>
      <c r="H14" s="138">
        <f t="shared" si="2"/>
        <v>0</v>
      </c>
    </row>
    <row r="15" spans="1:8" x14ac:dyDescent="0.25">
      <c r="A15" s="746" t="s">
        <v>499</v>
      </c>
      <c r="B15" s="747"/>
      <c r="C15" s="747"/>
      <c r="D15" s="747"/>
      <c r="E15" s="179"/>
      <c r="F15" s="180"/>
      <c r="G15" s="179"/>
      <c r="H15" s="226">
        <f>SUM(H11:H14)</f>
        <v>0</v>
      </c>
    </row>
    <row r="16" spans="1:8" ht="15.75" thickBot="1" x14ac:dyDescent="0.3"/>
    <row r="17" spans="1:7" x14ac:dyDescent="0.25">
      <c r="A17" s="748" t="s">
        <v>131</v>
      </c>
      <c r="B17" s="749"/>
      <c r="C17" s="750"/>
      <c r="D17" s="751"/>
      <c r="E17" s="751"/>
      <c r="F17" s="751"/>
      <c r="G17" s="752"/>
    </row>
    <row r="18" spans="1:7" x14ac:dyDescent="0.25">
      <c r="A18" s="753" t="s">
        <v>132</v>
      </c>
      <c r="B18" s="754"/>
      <c r="C18" s="755"/>
      <c r="D18" s="756"/>
      <c r="E18" s="756"/>
      <c r="F18" s="756"/>
      <c r="G18" s="757"/>
    </row>
    <row r="19" spans="1:7" x14ac:dyDescent="0.25">
      <c r="A19" s="753" t="s">
        <v>133</v>
      </c>
      <c r="B19" s="754"/>
      <c r="C19" s="755"/>
      <c r="D19" s="756"/>
      <c r="E19" s="756"/>
      <c r="F19" s="756"/>
      <c r="G19" s="757"/>
    </row>
    <row r="20" spans="1:7" ht="15.75" thickBot="1" x14ac:dyDescent="0.3">
      <c r="A20" s="741" t="s">
        <v>134</v>
      </c>
      <c r="B20" s="742"/>
      <c r="C20" s="743"/>
      <c r="D20" s="744"/>
      <c r="E20" s="744"/>
      <c r="F20" s="744"/>
      <c r="G20" s="745"/>
    </row>
  </sheetData>
  <sheetProtection algorithmName="SHA-512" hashValue="fDKCBMQp9jgbziEn+hsS7Mcu0sCsMu9GCeP8CKFsngG/T8V6+qR2F9dUx2Rj3FdR1ccw2hpwSs29Uk29o20SYg==" saltValue="Ti5TV5Y5j3wQkyw92nK8dQ==" spinCount="100000" sheet="1" formatColumns="0" formatRows="0" selectLockedCells="1"/>
  <mergeCells count="22">
    <mergeCell ref="A20:B20"/>
    <mergeCell ref="C20:G20"/>
    <mergeCell ref="A15:D15"/>
    <mergeCell ref="A17:B17"/>
    <mergeCell ref="C17:G17"/>
    <mergeCell ref="A18:B18"/>
    <mergeCell ref="C18:G18"/>
    <mergeCell ref="A19:B19"/>
    <mergeCell ref="C19:G19"/>
    <mergeCell ref="B10:C10"/>
    <mergeCell ref="B11:C11"/>
    <mergeCell ref="B12:C12"/>
    <mergeCell ref="B13:C13"/>
    <mergeCell ref="B14:C14"/>
    <mergeCell ref="A1:H5"/>
    <mergeCell ref="A6:H6"/>
    <mergeCell ref="A7:A9"/>
    <mergeCell ref="B7:B9"/>
    <mergeCell ref="C7:C9"/>
    <mergeCell ref="D7:D9"/>
    <mergeCell ref="E7:H7"/>
    <mergeCell ref="E9:H9"/>
  </mergeCells>
  <pageMargins left="0.7" right="0.7" top="0.75" bottom="0.75" header="0.3" footer="0.3"/>
  <pageSetup scale="5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lessThanOrEqual" id="{597E304B-82B3-4F50-9225-3FA415717343}">
            <xm:f>TotalCostos!$J$16</xm:f>
            <x14:dxf>
              <fill>
                <patternFill>
                  <bgColor rgb="FF00B050"/>
                </patternFill>
              </fill>
            </x14:dxf>
          </x14:cfRule>
          <x14:cfRule type="cellIs" priority="3" operator="greaterThan" id="{BC1FB4A4-0A84-43EF-9CCC-027FA976CE78}">
            <xm:f>TotalCostos!$J$16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iconSet" priority="1" id="{B41C1F64-FD69-463F-AEC1-A1ECE7866AE6}">
            <x14:iconSet iconSet="3Symbols" custom="1">
              <x14:cfvo type="percent">
                <xm:f>0</xm:f>
              </x14:cfvo>
              <x14:cfvo type="num">
                <xm:f>TotalCostos!$J$16</xm:f>
              </x14:cfvo>
              <x14:cfvo type="num" gte="0">
                <xm:f>TotalCostos!$J$16</xm:f>
              </x14:cfvo>
              <x14:cfIcon iconSet="3Symbols" iconId="2"/>
              <x14:cfIcon iconSet="3Symbols" iconId="2"/>
              <x14:cfIcon iconSet="3Symbols" iconId="0"/>
            </x14:iconSet>
          </x14:cfRule>
          <xm:sqref>H10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view="pageBreakPreview" zoomScaleNormal="100" zoomScaleSheetLayoutView="100" workbookViewId="0">
      <selection activeCell="L1" sqref="L1"/>
    </sheetView>
  </sheetViews>
  <sheetFormatPr baseColWidth="10" defaultRowHeight="15" x14ac:dyDescent="0.25"/>
  <cols>
    <col min="1" max="1" width="9.42578125" style="7" customWidth="1"/>
    <col min="2" max="2" width="22.140625" customWidth="1"/>
    <col min="3" max="3" width="19.5703125" customWidth="1"/>
    <col min="4" max="4" width="28.140625" customWidth="1"/>
    <col min="5" max="5" width="25.140625" style="35" customWidth="1"/>
    <col min="6" max="6" width="24.7109375" style="111" customWidth="1"/>
    <col min="7" max="7" width="26" style="35" customWidth="1"/>
    <col min="8" max="8" width="14.85546875" style="35" customWidth="1"/>
    <col min="9" max="9" width="5.7109375" style="317" customWidth="1"/>
    <col min="10" max="10" width="11" style="317" customWidth="1"/>
    <col min="11" max="11" width="19.5703125" style="293" bestFit="1" customWidth="1"/>
    <col min="12" max="12" width="19.28515625" style="291" bestFit="1" customWidth="1"/>
    <col min="13" max="13" width="18.28515625" style="291" bestFit="1" customWidth="1"/>
    <col min="14" max="23" width="11.42578125" style="291"/>
  </cols>
  <sheetData>
    <row r="1" spans="1:23" s="31" customFormat="1" ht="15" customHeight="1" x14ac:dyDescent="0.2">
      <c r="A1" s="539" t="s">
        <v>296</v>
      </c>
      <c r="B1" s="540"/>
      <c r="C1" s="540"/>
      <c r="D1" s="540"/>
      <c r="E1" s="540"/>
      <c r="F1" s="540"/>
      <c r="G1" s="540"/>
      <c r="H1" s="128"/>
      <c r="I1" s="310"/>
      <c r="J1" s="310"/>
      <c r="K1" s="298"/>
      <c r="L1" s="299"/>
    </row>
    <row r="2" spans="1:23" s="31" customFormat="1" ht="12" customHeight="1" x14ac:dyDescent="0.2">
      <c r="A2" s="542"/>
      <c r="B2" s="543"/>
      <c r="C2" s="543"/>
      <c r="D2" s="543"/>
      <c r="E2" s="543"/>
      <c r="F2" s="543"/>
      <c r="G2" s="543"/>
      <c r="H2" s="129"/>
      <c r="I2" s="311"/>
      <c r="J2" s="311"/>
      <c r="K2" s="300"/>
      <c r="L2" s="299"/>
    </row>
    <row r="3" spans="1:23" s="31" customFormat="1" ht="12" customHeight="1" x14ac:dyDescent="0.2">
      <c r="A3" s="542"/>
      <c r="B3" s="543"/>
      <c r="C3" s="543"/>
      <c r="D3" s="543"/>
      <c r="E3" s="543"/>
      <c r="F3" s="543"/>
      <c r="G3" s="543"/>
      <c r="H3" s="129"/>
      <c r="I3" s="311"/>
      <c r="J3" s="311"/>
      <c r="K3" s="300"/>
      <c r="L3" s="299"/>
    </row>
    <row r="4" spans="1:23" s="31" customFormat="1" ht="19.5" customHeight="1" x14ac:dyDescent="0.2">
      <c r="A4" s="542"/>
      <c r="B4" s="543"/>
      <c r="C4" s="543"/>
      <c r="D4" s="543"/>
      <c r="E4" s="543"/>
      <c r="F4" s="543"/>
      <c r="G4" s="543"/>
      <c r="H4" s="129"/>
      <c r="I4" s="311"/>
      <c r="J4" s="311"/>
      <c r="K4" s="300"/>
      <c r="L4" s="299"/>
    </row>
    <row r="5" spans="1:23" s="31" customFormat="1" ht="6" customHeight="1" thickBot="1" x14ac:dyDescent="0.25">
      <c r="A5" s="542"/>
      <c r="B5" s="543"/>
      <c r="C5" s="543"/>
      <c r="D5" s="543"/>
      <c r="E5" s="543"/>
      <c r="F5" s="543"/>
      <c r="G5" s="543"/>
      <c r="H5" s="129"/>
      <c r="I5" s="311"/>
      <c r="J5" s="311"/>
      <c r="K5" s="300"/>
      <c r="L5" s="299"/>
    </row>
    <row r="6" spans="1:23" ht="15.75" customHeight="1" thickBot="1" x14ac:dyDescent="0.3">
      <c r="A6" s="764" t="str">
        <f>CostoProductosServicio!A6</f>
        <v>CONVOCATORIA PÚBLICA N° 269 - 2019</v>
      </c>
      <c r="B6" s="765"/>
      <c r="C6" s="765"/>
      <c r="D6" s="765"/>
      <c r="E6" s="765"/>
      <c r="F6" s="765"/>
      <c r="G6" s="765"/>
      <c r="H6" s="766"/>
      <c r="I6" s="312"/>
      <c r="J6" s="312"/>
      <c r="K6" s="301"/>
      <c r="L6" s="302"/>
    </row>
    <row r="7" spans="1:23" ht="15.75" customHeight="1" thickBot="1" x14ac:dyDescent="0.3">
      <c r="A7" s="761" t="s">
        <v>509</v>
      </c>
      <c r="B7" s="762"/>
      <c r="C7" s="762"/>
      <c r="D7" s="762"/>
      <c r="E7" s="762"/>
      <c r="F7" s="762"/>
      <c r="G7" s="762"/>
      <c r="H7" s="763"/>
      <c r="I7" s="232"/>
      <c r="J7" s="232"/>
      <c r="K7" s="303"/>
      <c r="L7" s="302"/>
    </row>
    <row r="8" spans="1:23" ht="21.75" thickBot="1" x14ac:dyDescent="0.3">
      <c r="A8" s="209" t="s">
        <v>0</v>
      </c>
      <c r="B8" s="787" t="s">
        <v>102</v>
      </c>
      <c r="C8" s="788"/>
      <c r="D8" s="788"/>
      <c r="E8" s="211" t="s">
        <v>347</v>
      </c>
      <c r="F8" s="212" t="s">
        <v>382</v>
      </c>
      <c r="G8" s="210" t="s">
        <v>504</v>
      </c>
      <c r="H8" s="210" t="s">
        <v>507</v>
      </c>
      <c r="I8" s="236"/>
      <c r="J8" s="236"/>
      <c r="K8" s="304"/>
      <c r="L8" s="302"/>
    </row>
    <row r="9" spans="1:23" ht="18" customHeight="1" x14ac:dyDescent="0.25">
      <c r="A9" s="109">
        <f>CostoProductosServicio!A10</f>
        <v>1</v>
      </c>
      <c r="B9" s="789" t="str">
        <f>CostoProductosServicio!B10</f>
        <v>EQUIPOS DE IMPRESIÓN Y ESCANEO</v>
      </c>
      <c r="C9" s="789"/>
      <c r="D9" s="790"/>
      <c r="E9" s="216"/>
      <c r="F9" s="213">
        <f>CostoProductosServicio!I10</f>
        <v>0</v>
      </c>
      <c r="G9" s="208">
        <f>F9*33</f>
        <v>0</v>
      </c>
      <c r="H9" s="227">
        <v>0.1265119325301981</v>
      </c>
      <c r="I9" s="234">
        <f>H9</f>
        <v>0.1265119325301981</v>
      </c>
      <c r="J9" s="235">
        <f t="shared" ref="J9:J15" si="0">I9*$F$26/33</f>
        <v>59844492.627538808</v>
      </c>
      <c r="K9" s="304"/>
      <c r="L9" s="305"/>
      <c r="M9" s="295"/>
    </row>
    <row r="10" spans="1:23" ht="19.5" customHeight="1" x14ac:dyDescent="0.25">
      <c r="A10" s="109">
        <f>CostoProductosServicio!A27</f>
        <v>2</v>
      </c>
      <c r="B10" s="776" t="str">
        <f>CostoProductosServicio!B27</f>
        <v>EQUIPOS DE CÓMPUTO</v>
      </c>
      <c r="C10" s="776"/>
      <c r="D10" s="777"/>
      <c r="E10" s="217"/>
      <c r="F10" s="214">
        <f>CostoProductosServicio!I27</f>
        <v>0</v>
      </c>
      <c r="G10" s="137">
        <f t="shared" ref="G10:G15" si="1">F10*33</f>
        <v>0</v>
      </c>
      <c r="H10" s="228">
        <v>0.36113210178810601</v>
      </c>
      <c r="I10" s="234">
        <f t="shared" ref="I10:I18" si="2">H10</f>
        <v>0.36113210178810601</v>
      </c>
      <c r="J10" s="235">
        <f t="shared" si="0"/>
        <v>170827897.18564475</v>
      </c>
      <c r="K10" s="304"/>
      <c r="L10" s="305"/>
      <c r="M10" s="295"/>
    </row>
    <row r="11" spans="1:23" s="30" customFormat="1" ht="19.5" customHeight="1" x14ac:dyDescent="0.25">
      <c r="A11" s="109">
        <f>CostoProductosServicio!A42</f>
        <v>3</v>
      </c>
      <c r="B11" s="777" t="str">
        <f>CostoProductosServicio!B42</f>
        <v>EQUIPOS COMUNICACIONES ALÁMBRICAS E INALÁMBRICAS</v>
      </c>
      <c r="C11" s="785"/>
      <c r="D11" s="786"/>
      <c r="E11" s="217"/>
      <c r="F11" s="214">
        <f>CostoProductosServicio!I42</f>
        <v>0</v>
      </c>
      <c r="G11" s="137">
        <f t="shared" si="1"/>
        <v>0</v>
      </c>
      <c r="H11" s="228">
        <v>9.4337978798003218E-3</v>
      </c>
      <c r="I11" s="234">
        <f>H11</f>
        <v>9.4337978798003218E-3</v>
      </c>
      <c r="J11" s="235">
        <f t="shared" si="0"/>
        <v>4462510.6610607058</v>
      </c>
      <c r="K11" s="304"/>
      <c r="L11" s="305"/>
      <c r="M11" s="295"/>
      <c r="N11" s="291"/>
      <c r="O11" s="291"/>
      <c r="P11" s="291"/>
      <c r="Q11" s="291"/>
      <c r="R11" s="291"/>
      <c r="S11" s="291"/>
      <c r="T11" s="291"/>
      <c r="U11" s="291"/>
      <c r="V11" s="291"/>
      <c r="W11" s="291"/>
    </row>
    <row r="12" spans="1:23" ht="20.25" customHeight="1" x14ac:dyDescent="0.25">
      <c r="A12" s="109">
        <f>CostoProductosServicio!A45</f>
        <v>4</v>
      </c>
      <c r="B12" s="778" t="str">
        <f>CostoProductosServicio!B45</f>
        <v>SERVICIOS DE INFRAESTRUCTURA Y SEGURIDAD</v>
      </c>
      <c r="C12" s="778"/>
      <c r="D12" s="779"/>
      <c r="E12" s="218"/>
      <c r="F12" s="214">
        <f>CostoProductosServicio!I45</f>
        <v>0</v>
      </c>
      <c r="G12" s="137">
        <f t="shared" si="1"/>
        <v>0</v>
      </c>
      <c r="H12" s="228">
        <v>0.12074502808794875</v>
      </c>
      <c r="I12" s="234">
        <f t="shared" si="2"/>
        <v>0.12074502808794875</v>
      </c>
      <c r="J12" s="235">
        <f t="shared" si="0"/>
        <v>57116548.603005528</v>
      </c>
      <c r="K12" s="304"/>
      <c r="L12" s="305"/>
      <c r="M12" s="294"/>
    </row>
    <row r="13" spans="1:23" s="30" customFormat="1" ht="24" customHeight="1" x14ac:dyDescent="0.25">
      <c r="A13" s="109">
        <f>CostoProductosServicio!A72</f>
        <v>5</v>
      </c>
      <c r="B13" s="778" t="str">
        <f>CostoProductosServicio!B72</f>
        <v>PERFILES DEL PERSONAL DE SOPORTE Y MESA DE AYUDA</v>
      </c>
      <c r="C13" s="778"/>
      <c r="D13" s="779"/>
      <c r="E13" s="219"/>
      <c r="F13" s="214">
        <f>CostoProductosServicio!I72</f>
        <v>0</v>
      </c>
      <c r="G13" s="137">
        <f t="shared" si="1"/>
        <v>0</v>
      </c>
      <c r="H13" s="228">
        <v>0.12578397173067093</v>
      </c>
      <c r="I13" s="234">
        <f t="shared" si="2"/>
        <v>0.12578397173067093</v>
      </c>
      <c r="J13" s="235">
        <f t="shared" si="0"/>
        <v>59500142.147476062</v>
      </c>
      <c r="K13" s="304"/>
      <c r="L13" s="305"/>
      <c r="M13" s="294"/>
      <c r="N13" s="291"/>
      <c r="O13" s="291"/>
      <c r="P13" s="291"/>
      <c r="Q13" s="291"/>
      <c r="R13" s="291"/>
      <c r="S13" s="291"/>
      <c r="T13" s="291"/>
      <c r="U13" s="291"/>
      <c r="V13" s="291"/>
      <c r="W13" s="291"/>
    </row>
    <row r="14" spans="1:23" s="30" customFormat="1" ht="20.25" customHeight="1" x14ac:dyDescent="0.25">
      <c r="A14" s="109">
        <f>CostoProductosServicio!A80</f>
        <v>6</v>
      </c>
      <c r="B14" s="779" t="str">
        <f>CostoProductosServicio!B80</f>
        <v>LICENCIAMIENTO</v>
      </c>
      <c r="C14" s="791"/>
      <c r="D14" s="791"/>
      <c r="E14" s="219"/>
      <c r="F14" s="214">
        <f>CostoProductosServicio!I80</f>
        <v>0</v>
      </c>
      <c r="G14" s="137">
        <f t="shared" si="1"/>
        <v>0</v>
      </c>
      <c r="H14" s="228">
        <v>0.15432870082657399</v>
      </c>
      <c r="I14" s="234">
        <f t="shared" si="2"/>
        <v>0.15432870082657399</v>
      </c>
      <c r="J14" s="235">
        <f t="shared" si="0"/>
        <v>73002780.165649638</v>
      </c>
      <c r="K14" s="304"/>
      <c r="L14" s="305"/>
      <c r="M14" s="294"/>
      <c r="N14" s="291"/>
      <c r="O14" s="291"/>
      <c r="P14" s="291"/>
      <c r="Q14" s="291"/>
      <c r="R14" s="291"/>
      <c r="S14" s="291"/>
      <c r="T14" s="291"/>
      <c r="U14" s="291"/>
      <c r="V14" s="291"/>
      <c r="W14" s="291"/>
    </row>
    <row r="15" spans="1:23" ht="23.25" customHeight="1" x14ac:dyDescent="0.25">
      <c r="A15" s="109">
        <f>OtrosCostos!A9</f>
        <v>7</v>
      </c>
      <c r="B15" s="792" t="str">
        <f>OtrosCostos!B7</f>
        <v>OTROS COSTOS OPERATIVOS</v>
      </c>
      <c r="C15" s="792"/>
      <c r="D15" s="793"/>
      <c r="E15" s="218"/>
      <c r="F15" s="214">
        <f>OtrosCostos!H18</f>
        <v>0</v>
      </c>
      <c r="G15" s="137">
        <f t="shared" si="1"/>
        <v>0</v>
      </c>
      <c r="H15" s="228">
        <v>8.7330413972918935E-2</v>
      </c>
      <c r="I15" s="234">
        <f t="shared" si="2"/>
        <v>8.7330413972918935E-2</v>
      </c>
      <c r="J15" s="235">
        <f t="shared" si="0"/>
        <v>41310287.580302104</v>
      </c>
      <c r="K15" s="304"/>
      <c r="L15" s="305"/>
      <c r="M15" s="294"/>
    </row>
    <row r="16" spans="1:23" s="30" customFormat="1" ht="23.25" customHeight="1" x14ac:dyDescent="0.25">
      <c r="A16" s="109">
        <f>CostoMigración!A10</f>
        <v>8</v>
      </c>
      <c r="B16" s="778" t="str">
        <f>CostoMigración!B10</f>
        <v>COSTOS  MIGRACION Y GESTION DEL CAMBIO</v>
      </c>
      <c r="C16" s="778"/>
      <c r="D16" s="779"/>
      <c r="E16" s="214">
        <f>CostoMigración!H10</f>
        <v>0</v>
      </c>
      <c r="F16" s="215"/>
      <c r="G16" s="163">
        <f>E16</f>
        <v>0</v>
      </c>
      <c r="H16" s="229">
        <v>8.3279430880012027E-3</v>
      </c>
      <c r="I16" s="234">
        <f t="shared" si="2"/>
        <v>8.3279430880012027E-3</v>
      </c>
      <c r="J16" s="235">
        <f>I16*$F$26</f>
        <v>130000310.00431611</v>
      </c>
      <c r="K16" s="304"/>
      <c r="L16" s="305"/>
      <c r="M16" s="294"/>
      <c r="N16" s="291"/>
      <c r="O16" s="291"/>
      <c r="P16" s="291"/>
      <c r="Q16" s="291"/>
      <c r="R16" s="291"/>
      <c r="S16" s="291"/>
      <c r="T16" s="291"/>
      <c r="U16" s="291"/>
      <c r="V16" s="291"/>
      <c r="W16" s="291"/>
    </row>
    <row r="17" spans="1:23" s="30" customFormat="1" ht="23.25" customHeight="1" thickBot="1" x14ac:dyDescent="0.3">
      <c r="A17" s="220">
        <v>9</v>
      </c>
      <c r="B17" s="793" t="s">
        <v>503</v>
      </c>
      <c r="C17" s="804"/>
      <c r="D17" s="804"/>
      <c r="E17" s="214">
        <v>100000000</v>
      </c>
      <c r="F17" s="221"/>
      <c r="G17" s="222">
        <f>E17</f>
        <v>100000000</v>
      </c>
      <c r="H17" s="230">
        <v>6.4061100957815611E-3</v>
      </c>
      <c r="I17" s="234">
        <f t="shared" si="2"/>
        <v>6.4061100957815611E-3</v>
      </c>
      <c r="J17" s="235">
        <f>I17*$F$26</f>
        <v>100000238.90332112</v>
      </c>
      <c r="K17" s="304"/>
      <c r="L17" s="305"/>
      <c r="M17" s="294"/>
      <c r="N17" s="291"/>
      <c r="O17" s="291"/>
      <c r="P17" s="291"/>
      <c r="Q17" s="291"/>
      <c r="R17" s="291"/>
      <c r="S17" s="291"/>
      <c r="T17" s="291"/>
      <c r="U17" s="291"/>
      <c r="V17" s="291"/>
      <c r="W17" s="291"/>
    </row>
    <row r="18" spans="1:23" ht="15" customHeight="1" thickBot="1" x14ac:dyDescent="0.3">
      <c r="A18" s="223"/>
      <c r="B18" s="782" t="s">
        <v>70</v>
      </c>
      <c r="C18" s="783"/>
      <c r="D18" s="784"/>
      <c r="E18" s="224">
        <f>SUM(E16:E17)</f>
        <v>100000000</v>
      </c>
      <c r="F18" s="225">
        <f>SUM(F9:F15)</f>
        <v>0</v>
      </c>
      <c r="G18" s="225">
        <f>SUM(G9:G17)</f>
        <v>100000000</v>
      </c>
      <c r="H18" s="231">
        <f>SUM(H9:H17)</f>
        <v>0.99999999999999978</v>
      </c>
      <c r="I18" s="236">
        <f t="shared" si="2"/>
        <v>0.99999999999999978</v>
      </c>
      <c r="J18" s="236">
        <f>SUM(J9:J17)</f>
        <v>696065207.87831485</v>
      </c>
      <c r="K18" s="304"/>
      <c r="L18" s="302"/>
    </row>
    <row r="19" spans="1:23" x14ac:dyDescent="0.25">
      <c r="A19" s="237"/>
      <c r="B19" s="238"/>
      <c r="C19" s="238"/>
      <c r="D19" s="238"/>
      <c r="E19" s="239"/>
      <c r="F19" s="240"/>
      <c r="G19" s="239"/>
      <c r="H19" s="239"/>
      <c r="I19" s="313"/>
      <c r="J19" s="313"/>
      <c r="K19" s="307"/>
      <c r="L19" s="302"/>
    </row>
    <row r="20" spans="1:23" s="30" customFormat="1" ht="15.75" thickBot="1" x14ac:dyDescent="0.3">
      <c r="A20" s="239"/>
      <c r="B20" s="238"/>
      <c r="C20" s="238"/>
      <c r="D20" s="238"/>
      <c r="E20" s="239"/>
      <c r="F20" s="240"/>
      <c r="G20" s="239"/>
      <c r="H20" s="239"/>
      <c r="I20" s="313"/>
      <c r="J20" s="313"/>
      <c r="K20" s="307"/>
      <c r="L20" s="302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</row>
    <row r="21" spans="1:23" s="30" customFormat="1" x14ac:dyDescent="0.25">
      <c r="A21" s="798" t="s">
        <v>357</v>
      </c>
      <c r="B21" s="799"/>
      <c r="C21" s="797">
        <v>2019</v>
      </c>
      <c r="D21" s="797"/>
      <c r="E21" s="199">
        <v>2020</v>
      </c>
      <c r="F21" s="199">
        <v>2021</v>
      </c>
      <c r="G21" s="121">
        <v>2022</v>
      </c>
      <c r="H21" s="239"/>
      <c r="I21" s="313"/>
      <c r="J21" s="313"/>
      <c r="K21" s="307"/>
      <c r="L21" s="302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</row>
    <row r="22" spans="1:23" ht="15.75" customHeight="1" x14ac:dyDescent="0.25">
      <c r="A22" s="802" t="s">
        <v>349</v>
      </c>
      <c r="B22" s="803"/>
      <c r="C22" s="164">
        <v>2</v>
      </c>
      <c r="D22" s="164">
        <v>5</v>
      </c>
      <c r="E22" s="164">
        <v>12</v>
      </c>
      <c r="F22" s="164">
        <v>12</v>
      </c>
      <c r="G22" s="165">
        <v>4</v>
      </c>
      <c r="H22" s="239"/>
      <c r="I22" s="313"/>
      <c r="J22" s="313"/>
      <c r="K22" s="307"/>
      <c r="L22" s="302"/>
    </row>
    <row r="23" spans="1:23" s="30" customFormat="1" ht="15" customHeight="1" x14ac:dyDescent="0.25">
      <c r="A23" s="802" t="s">
        <v>350</v>
      </c>
      <c r="B23" s="803"/>
      <c r="C23" s="166">
        <f>E16+E17</f>
        <v>100000000</v>
      </c>
      <c r="D23" s="166">
        <f>F18</f>
        <v>0</v>
      </c>
      <c r="E23" s="166">
        <f>F18</f>
        <v>0</v>
      </c>
      <c r="F23" s="166">
        <f>F18</f>
        <v>0</v>
      </c>
      <c r="G23" s="167">
        <f>F18</f>
        <v>0</v>
      </c>
      <c r="H23" s="239"/>
      <c r="I23" s="313"/>
      <c r="J23" s="313"/>
      <c r="K23" s="307"/>
      <c r="L23" s="302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</row>
    <row r="24" spans="1:23" s="30" customFormat="1" ht="15.75" customHeight="1" thickBot="1" x14ac:dyDescent="0.3">
      <c r="A24" s="780" t="s">
        <v>358</v>
      </c>
      <c r="B24" s="781"/>
      <c r="C24" s="796">
        <f>C23+(D23*D22)</f>
        <v>100000000</v>
      </c>
      <c r="D24" s="796"/>
      <c r="E24" s="198">
        <f>+E23*E22</f>
        <v>0</v>
      </c>
      <c r="F24" s="198">
        <f t="shared" ref="F24:G24" si="3">+F23*F22</f>
        <v>0</v>
      </c>
      <c r="G24" s="127">
        <f t="shared" si="3"/>
        <v>0</v>
      </c>
      <c r="H24" s="239"/>
      <c r="I24" s="313"/>
      <c r="J24" s="313"/>
      <c r="K24" s="307"/>
      <c r="L24" s="302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</row>
    <row r="25" spans="1:23" ht="15.75" thickBot="1" x14ac:dyDescent="0.3">
      <c r="A25" s="238"/>
      <c r="B25" s="238"/>
      <c r="C25" s="238"/>
      <c r="D25" s="239"/>
      <c r="E25" s="240"/>
      <c r="F25" s="239"/>
      <c r="G25" s="239"/>
      <c r="H25" s="239"/>
      <c r="I25" s="313"/>
      <c r="J25" s="313"/>
      <c r="K25" s="307"/>
      <c r="L25" s="302"/>
    </row>
    <row r="26" spans="1:23" ht="15.75" customHeight="1" thickBot="1" x14ac:dyDescent="0.3">
      <c r="A26" s="794" t="s">
        <v>359</v>
      </c>
      <c r="B26" s="783"/>
      <c r="C26" s="795"/>
      <c r="D26" s="800">
        <f>C24+E24+F24+G24</f>
        <v>100000000</v>
      </c>
      <c r="E26" s="801"/>
      <c r="F26" s="296">
        <v>15610134294.940001</v>
      </c>
      <c r="G26" s="297">
        <f>D26-F26</f>
        <v>-15510134294.940001</v>
      </c>
      <c r="H26" s="306"/>
      <c r="I26" s="313"/>
      <c r="J26" s="313"/>
      <c r="K26" s="302"/>
      <c r="L26" s="302"/>
    </row>
    <row r="27" spans="1:23" x14ac:dyDescent="0.25">
      <c r="A27" s="239"/>
      <c r="B27" s="239"/>
      <c r="C27" s="239"/>
      <c r="D27" s="239"/>
      <c r="E27" s="239"/>
      <c r="F27" s="309"/>
      <c r="G27" s="306"/>
      <c r="H27" s="306"/>
      <c r="I27" s="313"/>
      <c r="J27" s="313"/>
      <c r="K27" s="307"/>
      <c r="L27" s="302"/>
    </row>
    <row r="28" spans="1:23" ht="15.75" thickBot="1" x14ac:dyDescent="0.3">
      <c r="A28" s="239"/>
      <c r="B28" s="239"/>
      <c r="C28" s="239"/>
      <c r="D28" s="239"/>
      <c r="E28" s="239"/>
      <c r="F28" s="239"/>
      <c r="G28" s="239"/>
      <c r="H28" s="239"/>
      <c r="I28" s="313"/>
      <c r="J28" s="313"/>
      <c r="K28" s="308"/>
      <c r="L28" s="302"/>
    </row>
    <row r="29" spans="1:23" x14ac:dyDescent="0.25">
      <c r="A29" s="239"/>
      <c r="B29" s="748" t="s">
        <v>131</v>
      </c>
      <c r="C29" s="749"/>
      <c r="D29" s="767"/>
      <c r="E29" s="768"/>
      <c r="F29" s="768"/>
      <c r="G29" s="768"/>
      <c r="H29" s="769"/>
      <c r="I29" s="314"/>
      <c r="J29" s="314"/>
      <c r="K29" s="307"/>
      <c r="L29" s="302"/>
    </row>
    <row r="30" spans="1:23" x14ac:dyDescent="0.25">
      <c r="A30" s="239"/>
      <c r="B30" s="753" t="s">
        <v>132</v>
      </c>
      <c r="C30" s="754"/>
      <c r="D30" s="770"/>
      <c r="E30" s="771"/>
      <c r="F30" s="771"/>
      <c r="G30" s="771"/>
      <c r="H30" s="772"/>
      <c r="I30" s="314"/>
      <c r="J30" s="314"/>
      <c r="K30" s="307"/>
      <c r="L30" s="302"/>
    </row>
    <row r="31" spans="1:23" x14ac:dyDescent="0.25">
      <c r="A31" s="239"/>
      <c r="B31" s="753" t="s">
        <v>133</v>
      </c>
      <c r="C31" s="754"/>
      <c r="D31" s="770"/>
      <c r="E31" s="771"/>
      <c r="F31" s="771"/>
      <c r="G31" s="771"/>
      <c r="H31" s="772"/>
      <c r="I31" s="314"/>
      <c r="J31" s="314"/>
      <c r="K31" s="307"/>
      <c r="L31" s="302"/>
    </row>
    <row r="32" spans="1:23" ht="15.75" thickBot="1" x14ac:dyDescent="0.3">
      <c r="A32" s="239"/>
      <c r="B32" s="741" t="s">
        <v>134</v>
      </c>
      <c r="C32" s="742"/>
      <c r="D32" s="773"/>
      <c r="E32" s="774"/>
      <c r="F32" s="774"/>
      <c r="G32" s="774"/>
      <c r="H32" s="775"/>
      <c r="I32" s="314"/>
      <c r="J32" s="314"/>
      <c r="K32" s="307"/>
      <c r="L32" s="302"/>
    </row>
    <row r="33" spans="1:11" x14ac:dyDescent="0.25">
      <c r="A33" s="239"/>
      <c r="B33" s="239"/>
      <c r="C33" s="239"/>
      <c r="D33" s="239"/>
      <c r="E33" s="239"/>
      <c r="F33" s="239"/>
      <c r="G33" s="239"/>
      <c r="H33" s="239"/>
      <c r="I33" s="313"/>
      <c r="J33" s="313"/>
      <c r="K33" s="292"/>
    </row>
    <row r="34" spans="1:11" x14ac:dyDescent="0.25">
      <c r="A34" s="241"/>
      <c r="B34" s="241"/>
      <c r="C34" s="241"/>
      <c r="D34" s="241"/>
      <c r="E34" s="241"/>
      <c r="F34" s="241"/>
      <c r="G34" s="241"/>
      <c r="H34" s="241"/>
      <c r="I34" s="315"/>
      <c r="J34" s="315"/>
      <c r="K34" s="292"/>
    </row>
    <row r="35" spans="1:11" ht="15.75" thickBot="1" x14ac:dyDescent="0.3">
      <c r="A35" s="242"/>
      <c r="B35" s="233"/>
      <c r="C35" s="233"/>
      <c r="D35" s="233"/>
      <c r="E35" s="241"/>
      <c r="F35" s="243"/>
      <c r="G35" s="241"/>
      <c r="H35" s="241"/>
      <c r="I35" s="315"/>
      <c r="J35" s="315"/>
    </row>
    <row r="36" spans="1:11" ht="16.5" thickBot="1" x14ac:dyDescent="0.3">
      <c r="A36" s="242"/>
      <c r="B36" s="244" t="s">
        <v>505</v>
      </c>
      <c r="C36" s="245"/>
      <c r="D36" s="245"/>
      <c r="E36" s="246"/>
      <c r="F36" s="247"/>
      <c r="G36" s="246"/>
      <c r="H36" s="246"/>
      <c r="I36" s="316"/>
      <c r="J36" s="316"/>
    </row>
    <row r="37" spans="1:11" ht="60" customHeight="1" thickBot="1" x14ac:dyDescent="0.3">
      <c r="A37" s="242"/>
      <c r="B37" s="758" t="s">
        <v>506</v>
      </c>
      <c r="C37" s="759"/>
      <c r="D37" s="759"/>
      <c r="E37" s="760"/>
      <c r="F37" s="243"/>
      <c r="G37" s="241"/>
      <c r="H37" s="241"/>
      <c r="I37" s="315"/>
      <c r="J37" s="315"/>
    </row>
    <row r="38" spans="1:11" x14ac:dyDescent="0.25">
      <c r="A38" s="243"/>
      <c r="B38" s="243"/>
      <c r="C38" s="243"/>
      <c r="D38" s="243"/>
      <c r="E38" s="243"/>
      <c r="F38" s="243"/>
      <c r="G38" s="241"/>
      <c r="H38" s="241"/>
      <c r="I38" s="315"/>
      <c r="J38" s="315"/>
    </row>
  </sheetData>
  <sheetProtection algorithmName="SHA-512" hashValue="3YOTIhpzGLLn6D8KOTz0kUBoMARVQolGBrUA7t20IZcnkUICVu13Co43ERJou4T5RB+0iCWDknenSJw9iedyOg==" saltValue="BN9xPcZBGA3yc2A67eoS/w==" spinCount="100000" sheet="1" formatColumns="0" formatRows="0" selectLockedCells="1"/>
  <customSheetViews>
    <customSheetView guid="{B344FB07-4E4E-4356-8360-9C856BDF4D28}">
      <selection activeCell="B8" sqref="B8:D8"/>
      <pageMargins left="0.7" right="0.7" top="0.75" bottom="0.75" header="0.3" footer="0.3"/>
    </customSheetView>
    <customSheetView guid="{77337186-7B91-4AA7-8A9B-A289906DCABD}" showPageBreaks="1" printArea="1" view="pageBreakPreview" topLeftCell="A13">
      <selection activeCell="B27" sqref="B27:G30"/>
      <pageMargins left="0.7" right="0.7" top="0.75" bottom="0.75" header="0.3" footer="0.3"/>
      <pageSetup scale="63" orientation="portrait" verticalDpi="0" r:id="rId1"/>
    </customSheetView>
  </customSheetViews>
  <mergeCells count="31">
    <mergeCell ref="A1:G5"/>
    <mergeCell ref="B31:C31"/>
    <mergeCell ref="B32:C32"/>
    <mergeCell ref="B8:D8"/>
    <mergeCell ref="B9:D9"/>
    <mergeCell ref="B13:D13"/>
    <mergeCell ref="B14:D14"/>
    <mergeCell ref="B15:D15"/>
    <mergeCell ref="A26:C26"/>
    <mergeCell ref="C24:D24"/>
    <mergeCell ref="C21:D21"/>
    <mergeCell ref="A21:B21"/>
    <mergeCell ref="D26:E26"/>
    <mergeCell ref="A22:B22"/>
    <mergeCell ref="A23:B23"/>
    <mergeCell ref="B17:D17"/>
    <mergeCell ref="B37:E37"/>
    <mergeCell ref="A7:H7"/>
    <mergeCell ref="A6:H6"/>
    <mergeCell ref="D29:H29"/>
    <mergeCell ref="D30:H30"/>
    <mergeCell ref="D31:H31"/>
    <mergeCell ref="D32:H32"/>
    <mergeCell ref="B10:D10"/>
    <mergeCell ref="B12:D12"/>
    <mergeCell ref="B29:C29"/>
    <mergeCell ref="B30:C30"/>
    <mergeCell ref="A24:B24"/>
    <mergeCell ref="B16:D16"/>
    <mergeCell ref="B18:D18"/>
    <mergeCell ref="B11:D11"/>
  </mergeCells>
  <conditionalFormatting sqref="F9">
    <cfRule type="cellIs" dxfId="17" priority="53" operator="lessThanOrEqual">
      <formula>$J$9</formula>
    </cfRule>
    <cfRule type="cellIs" dxfId="16" priority="54" operator="greaterThan">
      <formula>$J$9</formula>
    </cfRule>
  </conditionalFormatting>
  <conditionalFormatting sqref="F12">
    <cfRule type="cellIs" dxfId="15" priority="47" operator="lessThanOrEqual">
      <formula>$J$12</formula>
    </cfRule>
    <cfRule type="cellIs" dxfId="14" priority="48" operator="greaterThan">
      <formula>$J$12</formula>
    </cfRule>
  </conditionalFormatting>
  <conditionalFormatting sqref="F13">
    <cfRule type="cellIs" dxfId="13" priority="44" operator="lessThanOrEqual">
      <formula>$J$13</formula>
    </cfRule>
    <cfRule type="cellIs" dxfId="12" priority="45" operator="greaterThan">
      <formula>$J$13</formula>
    </cfRule>
  </conditionalFormatting>
  <conditionalFormatting sqref="F14">
    <cfRule type="cellIs" dxfId="11" priority="41" operator="lessThanOrEqual">
      <formula>$J$14</formula>
    </cfRule>
    <cfRule type="cellIs" dxfId="10" priority="42" operator="greaterThan">
      <formula>$J$14</formula>
    </cfRule>
  </conditionalFormatting>
  <conditionalFormatting sqref="F15">
    <cfRule type="cellIs" dxfId="9" priority="38" operator="lessThanOrEqual">
      <formula>$J$15</formula>
    </cfRule>
    <cfRule type="cellIs" dxfId="8" priority="39" operator="greaterThan">
      <formula>$J$15</formula>
    </cfRule>
  </conditionalFormatting>
  <conditionalFormatting sqref="E17">
    <cfRule type="cellIs" dxfId="7" priority="8" operator="lessThanOrEqual">
      <formula>$J$17</formula>
    </cfRule>
    <cfRule type="cellIs" dxfId="6" priority="9" operator="greaterThan">
      <formula>$J$17</formula>
    </cfRule>
  </conditionalFormatting>
  <conditionalFormatting sqref="E16">
    <cfRule type="cellIs" dxfId="5" priority="5" operator="lessThanOrEqual">
      <formula>$J$16</formula>
    </cfRule>
    <cfRule type="cellIs" dxfId="4" priority="6" operator="greaterThan">
      <formula>$J$16</formula>
    </cfRule>
  </conditionalFormatting>
  <conditionalFormatting sqref="F10">
    <cfRule type="cellIs" dxfId="3" priority="50" operator="lessThanOrEqual">
      <formula>$J$10</formula>
    </cfRule>
    <cfRule type="cellIs" dxfId="2" priority="51" operator="greaterThan">
      <formula>$J$10</formula>
    </cfRule>
  </conditionalFormatting>
  <conditionalFormatting sqref="F11">
    <cfRule type="cellIs" dxfId="1" priority="2" operator="lessThanOrEqual">
      <formula>$J$11</formula>
    </cfRule>
    <cfRule type="cellIs" dxfId="0" priority="3" operator="greaterThan">
      <formula>$J$11</formula>
    </cfRule>
  </conditionalFormatting>
  <pageMargins left="0.7" right="0.7" top="0.75" bottom="0.75" header="0.3" footer="0.3"/>
  <pageSetup scale="46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2" id="{04E8CF4A-C88C-4386-AC4A-1C73DF2090C3}">
            <x14:iconSet iconSet="3Symbols" custom="1">
              <x14:cfvo type="percent">
                <xm:f>0</xm:f>
              </x14:cfvo>
              <x14:cfvo type="num">
                <xm:f>$J$9</xm:f>
              </x14:cfvo>
              <x14:cfvo type="num" gte="0">
                <xm:f>$J$9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F9</xm:sqref>
        </x14:conditionalFormatting>
        <x14:conditionalFormatting xmlns:xm="http://schemas.microsoft.com/office/excel/2006/main">
          <x14:cfRule type="iconSet" priority="49" id="{E05CF73E-E6C2-4D82-BBDE-0A39ED020EEE}">
            <x14:iconSet iconSet="3Symbols" custom="1">
              <x14:cfvo type="percent">
                <xm:f>0</xm:f>
              </x14:cfvo>
              <x14:cfvo type="num">
                <xm:f>$J$10</xm:f>
              </x14:cfvo>
              <x14:cfvo type="num" gte="0">
                <xm:f>$J$10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F10</xm:sqref>
        </x14:conditionalFormatting>
        <x14:conditionalFormatting xmlns:xm="http://schemas.microsoft.com/office/excel/2006/main">
          <x14:cfRule type="iconSet" priority="46" id="{B172BBF8-23A7-4FE7-A997-4B60544393A9}">
            <x14:iconSet iconSet="3Symbols" custom="1">
              <x14:cfvo type="percent">
                <xm:f>0</xm:f>
              </x14:cfvo>
              <x14:cfvo type="num">
                <xm:f>$J$12</xm:f>
              </x14:cfvo>
              <x14:cfvo type="num" gte="0">
                <xm:f>$J$12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F12</xm:sqref>
        </x14:conditionalFormatting>
        <x14:conditionalFormatting xmlns:xm="http://schemas.microsoft.com/office/excel/2006/main">
          <x14:cfRule type="iconSet" priority="43" id="{0DDA56A3-A934-4C11-873F-086F3DBE7E05}">
            <x14:iconSet iconSet="3Symbols" custom="1">
              <x14:cfvo type="percent">
                <xm:f>0</xm:f>
              </x14:cfvo>
              <x14:cfvo type="num">
                <xm:f>$J$13</xm:f>
              </x14:cfvo>
              <x14:cfvo type="num" gte="0">
                <xm:f>$J$13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F13</xm:sqref>
        </x14:conditionalFormatting>
        <x14:conditionalFormatting xmlns:xm="http://schemas.microsoft.com/office/excel/2006/main">
          <x14:cfRule type="iconSet" priority="40" id="{FD9616E0-5A8E-49D5-8DE1-A86812F5387D}">
            <x14:iconSet iconSet="3Symbols" custom="1">
              <x14:cfvo type="percent">
                <xm:f>0</xm:f>
              </x14:cfvo>
              <x14:cfvo type="num">
                <xm:f>$J$14</xm:f>
              </x14:cfvo>
              <x14:cfvo type="num" gte="0">
                <xm:f>$J$14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F14</xm:sqref>
        </x14:conditionalFormatting>
        <x14:conditionalFormatting xmlns:xm="http://schemas.microsoft.com/office/excel/2006/main">
          <x14:cfRule type="iconSet" priority="37" id="{817B9BB3-B9D3-4CCA-ADD9-32CEF5D22B94}">
            <x14:iconSet iconSet="3Symbols" custom="1">
              <x14:cfvo type="percent">
                <xm:f>0</xm:f>
              </x14:cfvo>
              <x14:cfvo type="num">
                <xm:f>$J$15</xm:f>
              </x14:cfvo>
              <x14:cfvo type="num" gte="0">
                <xm:f>$J$15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F15</xm:sqref>
        </x14:conditionalFormatting>
        <x14:conditionalFormatting xmlns:xm="http://schemas.microsoft.com/office/excel/2006/main">
          <x14:cfRule type="iconSet" priority="7" id="{68849670-AE1A-434B-B21A-0A0EB7E68235}">
            <x14:iconSet iconSet="3Symbols" custom="1">
              <x14:cfvo type="percent">
                <xm:f>0</xm:f>
              </x14:cfvo>
              <x14:cfvo type="num">
                <xm:f>$J$17</xm:f>
              </x14:cfvo>
              <x14:cfvo type="num" gte="0">
                <xm:f>$J$17</xm:f>
              </x14:cfvo>
              <x14:cfIcon iconSet="3Symbols" iconId="2"/>
              <x14:cfIcon iconSet="3Symbols" iconId="2"/>
              <x14:cfIcon iconSet="3Symbols" iconId="0"/>
            </x14:iconSet>
          </x14:cfRule>
          <xm:sqref>E17</xm:sqref>
        </x14:conditionalFormatting>
        <x14:conditionalFormatting xmlns:xm="http://schemas.microsoft.com/office/excel/2006/main">
          <x14:cfRule type="iconSet" priority="4" id="{34F1D134-2DAE-4F8C-B6EA-79010905A496}">
            <x14:iconSet iconSet="3Symbols" custom="1">
              <x14:cfvo type="percent">
                <xm:f>0</xm:f>
              </x14:cfvo>
              <x14:cfvo type="num">
                <xm:f>$J$16</xm:f>
              </x14:cfvo>
              <x14:cfvo type="num" gte="0">
                <xm:f>$J$16</xm:f>
              </x14:cfvo>
              <x14:cfIcon iconSet="3Symbols" iconId="2"/>
              <x14:cfIcon iconSet="3Symbols" iconId="2"/>
              <x14:cfIcon iconSet="3Symbols" iconId="0"/>
            </x14:iconSet>
          </x14:cfRule>
          <xm:sqref>E16</xm:sqref>
        </x14:conditionalFormatting>
        <x14:conditionalFormatting xmlns:xm="http://schemas.microsoft.com/office/excel/2006/main">
          <x14:cfRule type="iconSet" priority="1" id="{40D5771C-D353-478F-B58B-9C20AEA0409D}">
            <x14:iconSet iconSet="3Symbols" custom="1">
              <x14:cfvo type="percent">
                <xm:f>0</xm:f>
              </x14:cfvo>
              <x14:cfvo type="num">
                <xm:f>$J$11</xm:f>
              </x14:cfvo>
              <x14:cfvo type="num" gte="0">
                <xm:f>$J$11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Indice</vt:lpstr>
      <vt:lpstr>EMR </vt:lpstr>
      <vt:lpstr>CostoProductosServicio</vt:lpstr>
      <vt:lpstr>OtrosCostos</vt:lpstr>
      <vt:lpstr>CostoMigración</vt:lpstr>
      <vt:lpstr>TotalCostos</vt:lpstr>
      <vt:lpstr>CostoProductosServicio!Área_de_impresión</vt:lpstr>
      <vt:lpstr>'EMR '!Área_de_impresión</vt:lpstr>
      <vt:lpstr>OtrosCostos!Área_de_impresión</vt:lpstr>
      <vt:lpstr>TotalCostos!Área_de_impresión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LUCHITO</dc:creator>
  <cp:lastModifiedBy>Luis Tirzo Viafara Carvajal </cp:lastModifiedBy>
  <dcterms:created xsi:type="dcterms:W3CDTF">2015-10-31T16:12:13Z</dcterms:created>
  <dcterms:modified xsi:type="dcterms:W3CDTF">2019-05-10T19:17:31Z</dcterms:modified>
</cp:coreProperties>
</file>